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545" activeTab="0"/>
  </bookViews>
  <sheets>
    <sheet name="ORÇAMENTO" sheetId="1" r:id="rId1"/>
    <sheet name="MEMÓRIA DE CÁLCULO" sheetId="2" r:id="rId2"/>
    <sheet name="CRONOGRAMA" sheetId="3" r:id="rId3"/>
  </sheets>
  <definedNames>
    <definedName name="_xlnm.Print_Titles" localSheetId="2">'CRONOGRAMA'!$1:$3</definedName>
    <definedName name="_xlnm.Print_Titles" localSheetId="1">'MEMÓRIA DE CÁLCULO'!$1:$4</definedName>
    <definedName name="_xlnm.Print_Titles" localSheetId="0">'ORÇAMENTO'!$1:$5</definedName>
  </definedNames>
  <calcPr fullCalcOnLoad="1"/>
</workbook>
</file>

<file path=xl/sharedStrings.xml><?xml version="1.0" encoding="utf-8"?>
<sst xmlns="http://schemas.openxmlformats.org/spreadsheetml/2006/main" count="745" uniqueCount="346">
  <si>
    <t>PLANILHA ORÇAMENTÁRIA DE CUSTOS</t>
  </si>
  <si>
    <t>OBRA: UBS SÃO GERALDO</t>
  </si>
  <si>
    <t>LOCAL: RUA RUBI, S/Nº, SÃO GERALDO, PIRAPORA</t>
  </si>
  <si>
    <t>SERVIÇO: SERVIÇOS EM GERAL</t>
  </si>
  <si>
    <t>SETOP</t>
  </si>
  <si>
    <t>SINAPI</t>
  </si>
  <si>
    <t>ITEM</t>
  </si>
  <si>
    <t>CÓDIGO</t>
  </si>
  <si>
    <t>FONTE</t>
  </si>
  <si>
    <t>DESCRIÇÃO</t>
  </si>
  <si>
    <t>UND</t>
  </si>
  <si>
    <t>QNTD</t>
  </si>
  <si>
    <t>PREÇO UNITÁRIO</t>
  </si>
  <si>
    <t>PREÇO COM BDI</t>
  </si>
  <si>
    <t>VALOR TOTAL</t>
  </si>
  <si>
    <t>SERVIÇOS INICIAIS</t>
  </si>
  <si>
    <t>1.1</t>
  </si>
  <si>
    <t>1.2</t>
  </si>
  <si>
    <t>1.3</t>
  </si>
  <si>
    <t>1.4</t>
  </si>
  <si>
    <t>1.5</t>
  </si>
  <si>
    <t>1.6</t>
  </si>
  <si>
    <t>1.7</t>
  </si>
  <si>
    <t>IIO-LIG-010</t>
  </si>
  <si>
    <t>LIGAÇÃO PROVISÓRIA DE LUZ E FORÇA - PADRÃO PROVISÓRIO 30 KVA</t>
  </si>
  <si>
    <t>U</t>
  </si>
  <si>
    <t>IIO-LIG-005</t>
  </si>
  <si>
    <t>LIGAÇÃO PREDIAL DE ÁGUA 1/2" CAVALETE SIMPLES - COPASA</t>
  </si>
  <si>
    <t>M²</t>
  </si>
  <si>
    <t>IIO-BAR-046</t>
  </si>
  <si>
    <t>BARRACÃO DE OBRA, INCLUSIVE SANITÁRIOS</t>
  </si>
  <si>
    <t>LOCAÇÃO DA OBRA (GABARITO)</t>
  </si>
  <si>
    <t>LOC-OBR-005</t>
  </si>
  <si>
    <t>HID-HID-025</t>
  </si>
  <si>
    <t>HIDRÔMETRO COM CAVALETE E REGISTRO D = 3/4" COPASA</t>
  </si>
  <si>
    <t>FUNDAÇÕES</t>
  </si>
  <si>
    <t>2.1</t>
  </si>
  <si>
    <t>2.2</t>
  </si>
  <si>
    <t>2.3</t>
  </si>
  <si>
    <t>2.4</t>
  </si>
  <si>
    <t>2.5</t>
  </si>
  <si>
    <t>2.6</t>
  </si>
  <si>
    <t>2.7</t>
  </si>
  <si>
    <t>2.8</t>
  </si>
  <si>
    <t>ESTRUTURAS DE CONCRETO</t>
  </si>
  <si>
    <t>3.1</t>
  </si>
  <si>
    <t>3.2</t>
  </si>
  <si>
    <t>3.3</t>
  </si>
  <si>
    <t>3.4</t>
  </si>
  <si>
    <t>3.5</t>
  </si>
  <si>
    <t>ALVENARIAS</t>
  </si>
  <si>
    <t>4.1</t>
  </si>
  <si>
    <t>5.1</t>
  </si>
  <si>
    <t>COBERTURA</t>
  </si>
  <si>
    <t>5.2</t>
  </si>
  <si>
    <t>5.3</t>
  </si>
  <si>
    <t>INSTALAÇÕES HIDROSANITÁRIAS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</si>
  <si>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</si>
  <si>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</si>
  <si>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</si>
  <si>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</si>
  <si>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</si>
  <si>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</si>
  <si>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</si>
  <si>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</si>
  <si>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</si>
  <si>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6.11</t>
  </si>
  <si>
    <t>6.12</t>
  </si>
  <si>
    <t>6.13</t>
  </si>
  <si>
    <t>6.14</t>
  </si>
  <si>
    <t>6.15</t>
  </si>
  <si>
    <t>6.16</t>
  </si>
  <si>
    <t>6.17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</si>
  <si>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</si>
  <si>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</si>
  <si>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</si>
  <si>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</si>
  <si>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</si>
  <si>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</si>
  <si>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</si>
  <si>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</si>
  <si>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</si>
  <si>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</si>
  <si>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</si>
  <si>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ESQUADRIAS</t>
  </si>
  <si>
    <t>REVESTIMENTOS</t>
  </si>
  <si>
    <t>9.1</t>
  </si>
  <si>
    <t>9.2</t>
  </si>
  <si>
    <t>9.3</t>
  </si>
  <si>
    <t>9.4</t>
  </si>
  <si>
    <t>PISOS, RODAPÉS E SOLEIRAS</t>
  </si>
  <si>
    <t>PINTURA</t>
  </si>
  <si>
    <t>11.1</t>
  </si>
  <si>
    <t>11.2</t>
  </si>
  <si>
    <t>11.3</t>
  </si>
  <si>
    <t>11.4</t>
  </si>
  <si>
    <t>11.5</t>
  </si>
  <si>
    <t>DIVERSOS</t>
  </si>
  <si>
    <t>12.1</t>
  </si>
  <si>
    <t>TOTAL</t>
  </si>
  <si>
    <t xml:space="preserve">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</si>
  <si>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CAMILA VITRAL CHUNG</t>
  </si>
  <si>
    <t>ARQUITETA E URBANISTA</t>
  </si>
  <si>
    <t>RESPONSÁVEL TÉCNICO</t>
  </si>
  <si>
    <t>CAU A109648-6</t>
  </si>
  <si>
    <t>M³</t>
  </si>
  <si>
    <r>
      <t>M</t>
    </r>
    <r>
      <rPr>
        <b/>
        <sz val="11"/>
        <color indexed="8"/>
        <rFont val="Calibri"/>
        <family val="2"/>
      </rPr>
      <t>²</t>
    </r>
  </si>
  <si>
    <t>PREPARO DE FUNDO DE VALA COM LARGURA MENOR QUE 1,5 M, EM LOCAL COM NÍVEL BAIXO DE INTERFERÊNCIA. AF_06/2016</t>
  </si>
  <si>
    <t>PIS-CON-020</t>
  </si>
  <si>
    <t>CONTRAPISO DESEMPENADO COM ARGAMASSA, TRAÇO 1:3 (CIMENTO E AREIA), ESP. 50MM</t>
  </si>
  <si>
    <t>73990/001</t>
  </si>
  <si>
    <t>ARMACAO ACO CA-50 P/1,0M3 DE CONCRETO</t>
  </si>
  <si>
    <t>CONCRETO FCK = 25MPA, TRAÇO 1:2,3:2,7 (CIMENTO/ AREIA MÉDIA/ BRITA 1)- PREPARO MECÂNICO COM BETONEIRA 400 L. AF_07/2016</t>
  </si>
  <si>
    <t>74157/004</t>
  </si>
  <si>
    <t>LANCAMENTO/APLICACAO MANUAL DE CONCRETO EM FUNDACOES</t>
  </si>
  <si>
    <t>LAJ-APA-025</t>
  </si>
  <si>
    <t>LAJE PRÉ-MOLDADA, APARENTE, INCLUSIVE CAPEAMENTO E = 4 CM, SC = 200 KG/M2, L = 4,00 M</t>
  </si>
  <si>
    <t>REV-REB-015</t>
  </si>
  <si>
    <t>REBOCO COM ARGAMASSA, TRAÇO 1:2:8 (CIMENTO,CALEAREIA), ESP. 20MM, APLICAÇÃO MANUAL, PREPARO MECÂNICO</t>
  </si>
  <si>
    <t>REV-EMB-005</t>
  </si>
  <si>
    <t>EMBOÇO COM ARGAMASSA, TRAÇO 1:6 (CIMENTOEAREIA), ESP.20MM, APLICAÇÃO MANUAL, PREPARO MECÂNICO</t>
  </si>
  <si>
    <t>X</t>
  </si>
  <si>
    <t>REVESTIMENTO COM CERÂMICA APLICADO EM PAREDE, ACABAMENTO ESMALTADO, AMBIENTE INTERNO/EXTERNO, PADRÃO EXTRA, DIMENSÃO DA PEÇA ATÉ 2025 CM², PEIIII, ASSENTAMENTO COM ARGAMASSA INDUSTRIALIZADA, INCLUSIVE REJUNTAMENTO</t>
  </si>
  <si>
    <t>APLICAÇÃO MANUAL DE PINTURA COM TINTA LÁTEX ACRÍLICA EM PAREDES, DUAS DEMÃOS. AF_06/2014</t>
  </si>
  <si>
    <t>APLICAÇÃO MANUAL DE PINTURA COM TINTA LÁTEX ACRÍLICA EM TETO, DUAS DEMÃOS. AF_06/2014</t>
  </si>
  <si>
    <t>APLICAÇÃO MANUAL DE FUNDO SELADOR ACRÍLICO EM PAREDES EXTERNAS DE CASA
S. AF_06/2014</t>
  </si>
  <si>
    <t>PIN-EMA-005</t>
  </si>
  <si>
    <t>EMASSAMENTO EM PAREDE COM MASSA ACRÍLICA, UMA (1) DEMÃO, INCLUSIVE LIXAMENTO PARA PINTURA</t>
  </si>
  <si>
    <t>PIN-EMA-007</t>
  </si>
  <si>
    <t>EMASSAMENTO EM TETO COM MASSA ACRÍLICA, UMA (1) DEMÃO, INCLUSIVE LIXAMENTO PARA PINTURA</t>
  </si>
  <si>
    <t>10.1</t>
  </si>
  <si>
    <t>74106/001</t>
  </si>
  <si>
    <t>IMPERMEABILIZACAO DE ESTRUTURAS ENTERRADAS, COM TINTA ASFALTICA, DUAS DEMAOS.</t>
  </si>
  <si>
    <t>MONTAGEM E DESMONTAGEM DE FÔRMA DE PILARES RETANGULARES E ESTRUTURAS SIMILARES COM ÁREA MÉDIA DAS SEÇÕES MENOR OU IGUAL A 0,25 M², PÉ-DIREIT
O SIMPLES, EM MADEIRA SERRADA, 4 UTILIZAÇÕES. AF_12/2015</t>
  </si>
  <si>
    <t>TRAMA DE AÇO COMPOSTA POR TERÇAS PARA TELHADOS DE ATÉ 2 ÁGUAS PARA TELHA ONDULADA DE FIBROCIMENTO, METÁLICA, PLÁSTICA OU TERMOACÚSTICA, INCLUSO TRANSPORTE VERTICAL. AF_12/2015</t>
  </si>
  <si>
    <t>CALHA EM CHAPA DE AÇO GALVANIZADO NÚMERO 24, DESENVOLVIMENTO DE 33 CM,
INCLUSO TRANSPORTE VERTICAL. AF_06/2016</t>
  </si>
  <si>
    <t>M</t>
  </si>
  <si>
    <t>8.1</t>
  </si>
  <si>
    <t>8.2</t>
  </si>
  <si>
    <t>8.3</t>
  </si>
  <si>
    <t>8.4</t>
  </si>
  <si>
    <t>8.5</t>
  </si>
  <si>
    <t>8.6</t>
  </si>
  <si>
    <t xml:space="preserve">P5 - KIT DE PORTA DE MADEIRA PARA PINTURA, SEMI-OCA (LEVE OU MÉDIA), PADRÃO MÉDIO, 60X210CM, ESPESSURA DE 3,5CM, ITENS INCLUSOS: DOBRADIÇAS, MONTAGEM E INSTALAÇÃO DO BATENTE, FECHADURA COM EXECUÇÃO DO FURO - FORNECIMENTO E INSTALAÇÃO. AF_08/2015 </t>
  </si>
  <si>
    <t>P2 - KIT DE PORTA DE MADEIRA PARA PINTURA, SEMI-OCA (LEVE OU MÉDIA), PADRÃO MÉDIO, 80X210CM, ESPESSURA DE 3,5CM, ITENS INCLUSOS: DOBRADIÇAS, MONTAGEM E INSTALAÇÃO DO BATENTE, FECHADURA COM EXECUÇÃO DO FURO - FORNECIMENTO E INSTALAÇÃO. AF_08/2015</t>
  </si>
  <si>
    <t>CAIXA DE PASSAGEM 30X30X40 COM TAMPA E DRENO BRITA</t>
  </si>
  <si>
    <t>BDI 22,88%</t>
  </si>
  <si>
    <t>SIFÃO DO TIPO GARRAFA EM METAL CROMADO 1 X 1.1/2" - FORNECIMENTO E INSTALAÇÃO. AF_12/2013</t>
  </si>
  <si>
    <t>HID-TUB-055</t>
  </si>
  <si>
    <t>FORNECIMENTO E ASSENTAMENTO DE TUBO PVC RÍGIDO, ESGOTO, PBV - SÉRIE NORMAL, DN 100 MM (4"), INCLUSIVE CONEXÕES</t>
  </si>
  <si>
    <t>HID-TUB-045</t>
  </si>
  <si>
    <t>FORNECIMENTO E ASSENTAMENTO DE TUBO PVC RÍGIDO, ESGOTO, PBV - SÉRIE NORMAL, DN 50 MM (2"), INCLUSIVE CONEXÕES</t>
  </si>
  <si>
    <t>HID-TUB-075</t>
  </si>
  <si>
    <t>FORNECIMENTO E ASSENTAMENTO DE TUBO PVC RÍGIDO, ESGOTO, PBV - SÉRIE NORMAL, DN 40 MM (1.1/2"), INCLUSIVE CONEXÕES</t>
  </si>
  <si>
    <t>TANQUE DE MÁRMORE SINTÉTICO SUSPENSO, 22L OU EQUIVALENTE, INCLUSO SIFÃO TIPO GARRAFA EM PVC, VÁLVULA PLÁSTICA E TORNEIRA DE PLÁSTICO - FORNE
CIMENTO E INSTALAÇÃO. AF_12/2013</t>
  </si>
  <si>
    <t>CUBA DE EMBUTIR DE AÇO INOXIDÁVEL MÉDIA - FORNECIMENTO E INSTALAÇÃO. AF_12/2013</t>
  </si>
  <si>
    <t>TORNEIRA CROMADA TUBO MÓVEL, DE MESA, 1/2" OU 3/4", PARA PIA DE COZINHA, PADRÃO ALTO - FORNECIMENTO E INSTALAÇÃO. AF_12/2013</t>
  </si>
  <si>
    <t>10.2</t>
  </si>
  <si>
    <t>10.3</t>
  </si>
  <si>
    <t>10.4</t>
  </si>
  <si>
    <t>PIS-CER-010</t>
  </si>
  <si>
    <r>
      <t>REVESTIMENTO COM CERÂMICA APLICADO EM PISO, ACABAMENTO ESMALTADO, AMBIENTE INTERNO, PADRÃO EXTRA, DIMENSÃO DA PEÇA ATÉ 2025 CM</t>
    </r>
    <r>
      <rPr>
        <b/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>, PEI V, ASSENTAMENTO COM ARGAMASSA INDUSTRIALIZADA, INCLUSIVE REJUNTAMENTO</t>
    </r>
  </si>
  <si>
    <t>PISO EM CONCRETO 20 MPA PREPARO MECANICO, ESPESSURA 7CM, INCLUSO SELANTE ELASTICO A BASE DE POLIURETANO</t>
  </si>
  <si>
    <t>ROD-CER-005</t>
  </si>
  <si>
    <t>RODAPÉ COM REVESTIMENTO EM CERÂMICA ESMALTADA COMERCIAL, ALTURA 10 CM, PEI IV, ASSENTAMENTO COM ARGAMASSA INDUSTRIALIZADA, INCLUSIVE REJUNTAMENTO</t>
  </si>
  <si>
    <t>SOL-GRA-005</t>
  </si>
  <si>
    <t>SOLEIRA DE GRANITO CINZA ANDORINHA E = 2 CM</t>
  </si>
  <si>
    <t>BAN-GRA-010</t>
  </si>
  <si>
    <t>BANCADA EM GRANITO CINZA ANDORINHA E=3CM, APOIADA EM ALVENARIA</t>
  </si>
  <si>
    <t>PEI-GRA-005</t>
  </si>
  <si>
    <t>PEITORIL DE GRANITO CINZA ANDORINHA E = 2 CM</t>
  </si>
  <si>
    <t>ACE-BAR-015</t>
  </si>
  <si>
    <t>BARRA DE APOIO EM AÇO INOX PARA P.N.E.L = 90 CM (VASO SANITÁRIO)</t>
  </si>
  <si>
    <t>12.2</t>
  </si>
  <si>
    <t>12.3</t>
  </si>
  <si>
    <t>12.4</t>
  </si>
  <si>
    <t>PLANTIO DE GRAMA ESMERALDA EM ROLO</t>
  </si>
  <si>
    <t>PLANILHA DE MEMÓRIA DE CÁLCULO</t>
  </si>
  <si>
    <t>ETAPAS</t>
  </si>
  <si>
    <t>CRONOGRAMA FÍSICO-FINANCEIRO</t>
  </si>
  <si>
    <t>FÍSICO/ FINANCEIRO</t>
  </si>
  <si>
    <t>VALOR DO CONVÊNIO</t>
  </si>
  <si>
    <t>FÍSICO %</t>
  </si>
  <si>
    <t>FINANCEIRO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</si>
  <si>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</si>
  <si>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</si>
  <si>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</si>
  <si>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</si>
  <si>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</si>
  <si>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</si>
  <si>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</si>
  <si>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</si>
  <si>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</si>
  <si>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PRAZO DA OBRA: 9 MESES</t>
  </si>
  <si>
    <t>12.5</t>
  </si>
  <si>
    <t>LIMPEZA GERAL DE OBRA</t>
  </si>
  <si>
    <t>LIM-GER-005</t>
  </si>
  <si>
    <t>ÁREA AUTOCAD</t>
  </si>
  <si>
    <t>DISPENSER PARA GEL/ÁLCOOL COM RESERVATORIO 800 ML</t>
  </si>
  <si>
    <t>ACE-ALC-010</t>
  </si>
  <si>
    <t>12.6</t>
  </si>
  <si>
    <t>12.7</t>
  </si>
  <si>
    <t>DISPENSER EM PLÁSTICO PARA PAPEL TOALHA 2 OU 3 FOLHAS</t>
  </si>
  <si>
    <t>ACE-PAP-020</t>
  </si>
  <si>
    <t>ACE-SAB-025</t>
  </si>
  <si>
    <t>SABONETEIRA PLASTICA TIPO DISPENSER PARA SABONETE LIQUIDO COM RESERVATORIO 800 ML</t>
  </si>
  <si>
    <t>ASSENTO BRANCO PARA VASO</t>
  </si>
  <si>
    <t>ACE-ASS-005</t>
  </si>
  <si>
    <t>ACE-ASS-015</t>
  </si>
  <si>
    <t>ASSENTO PARA VASO PNE (NBR 9050)</t>
  </si>
  <si>
    <t>12.8</t>
  </si>
  <si>
    <t>12.9</t>
  </si>
  <si>
    <t>12.10</t>
  </si>
  <si>
    <t>178,49+39,32+292,79</t>
  </si>
  <si>
    <t>(15*0,80)+(23*1,50)+2,00+5,15+0,60</t>
  </si>
  <si>
    <t>FORNECIMENTO E ASSENTAMENTO DE JANELA DE ALUMÍNIO, LINHA SUPREMA ACABAMENTO ANODIZADO, TIPO BASCULA COM CONTRA MARCO, INCLUSIVE FORNECIMENTO DE VIDRO LISO DE 4MM, FERRAGENS E ACESSÓRIOS</t>
  </si>
  <si>
    <t>SER-JAN-025</t>
  </si>
  <si>
    <t>FORNECIMENTO E ASSENTAMENTO DE JANELA DE ALUMÍNIO, LINHA SUPREMA ACABAMENTO ANODIZADO, TIPO CORRER, 2 FOLHAS COM CONTRA MARCO, INCLUSIVE FORNECIMENTO DE VIDRO LISO DE 4MM, FERRAGENS E ACESSÓRIOS</t>
  </si>
  <si>
    <t>SER-JAN-040</t>
  </si>
  <si>
    <t>SER-JAN-035</t>
  </si>
  <si>
    <t>8.7</t>
  </si>
  <si>
    <t>J1 - FORNECIMENTO E ASSENTAMENTO DE JANELA DE ALUMÍNIO, LINHA SUPREMA ACABAMENTO ANODIZADO, TIPO MAXIM-AR COM CONTRA MARCO, INCLUSIVE FORNECIMENTO DE VIDRO LISO DE 4MM, FERRAGENS E ACESSÓRIOS</t>
  </si>
  <si>
    <t>J2 E J3 - FORNECIMENTO E ASSENTAMENTO DE JANELA DE ALUMÍNIO, LINHA SUPREMA ACABAMENTO ANODIZADO, TIPO CORRER, 2 FOLHAS COM CONTRA MARCO, INCLUSIVE FORNECIMENTO DE VIDRO LISO DE 4MM, FERRAGENS E ACESSÓRIOS</t>
  </si>
  <si>
    <t>CHAPISCO - EMBOÇO</t>
  </si>
  <si>
    <t>GRADE DE FERRO EM BARRA CHATA 3/16"</t>
  </si>
  <si>
    <t>73932/001</t>
  </si>
  <si>
    <t>12.11</t>
  </si>
  <si>
    <t>20,10*2,5</t>
  </si>
  <si>
    <t>PORTAO EM TELA ARAME GALVANIZADO N.12 MALHA 2" E MOLDURA EM TUBOS DE ACO COM DUAS FOLHAS DE ABRIR, INCLUSO FERRAGENS</t>
  </si>
  <si>
    <t>12.12</t>
  </si>
  <si>
    <t>74238/002</t>
  </si>
  <si>
    <t>2*2,5</t>
  </si>
  <si>
    <t>P3 - PORTA DE CORRER EM ALUMINIO, COM DUAS FOLHAS PARA VIDRO, INCLUSO VIDRO
LISO INCOLOR, FECHADURA E PUXADOR, SEM GUARNICAO/ALIZAR/VISTA</t>
  </si>
  <si>
    <t>P1 E P4 - PORTA DE MADEIRA COMPENSADA LISA PARA CERA OU VERNIZ, 120X210X3,5CM, 2 FOLHAS, INCLUSO ADUELA 1A, ALIZAR 1A E DOBRADICAS COM ANEL</t>
  </si>
  <si>
    <t>J4 - JANELA DE AÇO DE CORRER, 6 FOLHAS, FIXAÇÃO COM PARAFUSO SOBRE CONTRAMA 
RCO (EXCLUSIVE CONTRAMARCO), COM VIDROS, PADRONIZADA. AF_07/2016</t>
  </si>
  <si>
    <t>JANELA DE AÇO DE CORRER, 6 FOLHAS, FIXAÇÃO COM PARAFUSO SOBRE CONTRAMARCO (EXCLUSIVE CONTRAMARCO), COM VIDROS, PADRONIZADA. AF_07/2016</t>
  </si>
  <si>
    <t>11.6</t>
  </si>
  <si>
    <t>11.7</t>
  </si>
  <si>
    <t>APLICAÇÃO DE CERA EM ESQUADRIAS DE MADEIRA,TRÊS(3)DEMÃOS, INCLUSIVE APLICAÇÃO DE SELADOR PARA MADEIRA</t>
  </si>
  <si>
    <t>PIN-CER-005</t>
  </si>
  <si>
    <t>PINTURA ESMALTE EM ESQUADRIA DE MADEIRA, DUAS (2) DEMÃOS, INCLUSIVE UMA (1) DEMÃO DE FUNDO NIVELADOR, EXCLUSIVE MASSA A ÓLEO</t>
  </si>
  <si>
    <t>PIN-ESM-015</t>
  </si>
  <si>
    <t>3*3</t>
  </si>
  <si>
    <t>19,95+6,5+11,15+7,2+8,2+7,2+16,94+6,38+27,92</t>
  </si>
  <si>
    <t>2*2,1</t>
  </si>
  <si>
    <t>23*(1,5*1)+(2*2)</t>
  </si>
  <si>
    <t>5,15*2,5</t>
  </si>
  <si>
    <t>0,71+0,4+0,3+0,16</t>
  </si>
  <si>
    <t>2*(1,20*2,1)</t>
  </si>
  <si>
    <t>32*(0,8*2,10)+4*(0,6*2,1)</t>
  </si>
  <si>
    <t>DIVISORIA EM MARMORITE ESPESSURA 35MM, CHUMBAMENTO NO PISO E PAREDE COM ARGAMASSA DE CIMENTO E AREIA, POLIMENTO MANUAL, EXCLUSIVE FERRAGENS</t>
  </si>
  <si>
    <t>12.13</t>
  </si>
  <si>
    <t>73774/001</t>
  </si>
  <si>
    <t>2*(0,85*1)+2*1,13*2,1)+4*(0,17*2,1)</t>
  </si>
  <si>
    <t>FORNECIMENTO E COLOCAÇÃO DE PLACA DE OBRA EM CHAPA GALVANIZADA (3,00X1,50M) -EM CHAPA GALVANIZADA 0,26 AFIXADAS COM REBITES 540 E PARAFUSOS 3/8, EM ESTRUTURA METÁLICA VIGA U2" ENRIJECIDA COM METALON 20X20, SUPORTE EM EUCALIPTO AUTOCLAVADO PINTADAS</t>
  </si>
  <si>
    <t>IIO-PLA-005</t>
  </si>
  <si>
    <t>ESCAVAÇÃO MECÂNICA DE VALAS COM DESCARGA LATERAL H&gt;5,00 M</t>
  </si>
  <si>
    <t>TER-ESC-070</t>
  </si>
  <si>
    <t>ALVENARIA DE VEDAÇÃO COM TIJOLO CERÂMICO FURADO, ESP.14CM, PARA REVESTIMENTO, INCLUSIVE ARGAMASSA PARA ASSENTAMENTO</t>
  </si>
  <si>
    <t>ALV-TIJ-030</t>
  </si>
  <si>
    <t>COBERTURA EM TELHA DE FIBROCIMENTO ONDULADA E = 6 MM</t>
  </si>
  <si>
    <t>COB-TEL-025</t>
  </si>
  <si>
    <t>PAPELEIRA DE PAREDE EM METAL CROMADO SEM TAMPA, INCLUSO FIXAÇÃO. AF_10/2016</t>
  </si>
  <si>
    <t>CHAPISCO APLICADO EM ALVENARIAS E ESTRUTURAS DE CONCRETO INTERNAS, COM COLHER DE PEDREIRO. ARGAMASSA TRAÇO 1:3 COM PREPARO EM BETONEIRA 400
L. AF_06/2014</t>
  </si>
  <si>
    <t>4*(3,00*0,70)+4*(1,95*0,70)+(2,20+1,70+1,30+2,80*0,70)</t>
  </si>
  <si>
    <t>ALVENARIA * 2</t>
  </si>
  <si>
    <t>EMBOÇO</t>
  </si>
  <si>
    <t>3*(3,26+3,00+3,26+3,00+3,26+2,80+3,26+2,80+1,44+1,40+1,44+1,40+3,00+2,00+3,00+2,00+1,40+1,43+1,40+1,43+1,40+1,60+1,40+1,60+1,70+2,00+1,70+2,00+1,70+2,00+1,70+2,00+1,60+3,00+1,60+3,00+1,97+3,00+1,97+3,00+1,63+3,00+1,63+3,00+1,63+3,00+1,63+3,00+3,00+1,60+3,00+1,60+1,50+1,30+1,50+1,30+1,40+3,00+1,40+3,00+0,78+1,40+1,35+1,50+3,00+3,05)</t>
  </si>
  <si>
    <t>434,78+2,2+3,6</t>
  </si>
  <si>
    <t>8,40+18,00+26,30+8,80+11,00+12,35+13,37+9,42+9,00+12,00+30,00+11,00+11,00+11,00+11,00+11,00+17,55+10,20+148,70</t>
  </si>
  <si>
    <t>PINTURA TETO</t>
  </si>
  <si>
    <t>PINTURA PAREDE-2,5*(46,30+22,10+46,30)</t>
  </si>
  <si>
    <t>9,78+9,13+2,03+6,30+17,34+7,50+7,50+7,50+7,50+7,50+6,00+36,12+2,20+2,00+9,00+4,50+5,13+11,06+34,42+9,52+4,80+5,92+7,50+4,20+4,65+2,02+4,20+11,12+3,60+4,90+4,90+18,00+3,40+3,40+152,39</t>
  </si>
  <si>
    <t xml:space="preserve">REBOCO </t>
  </si>
  <si>
    <t>4*(26,15+7,80+9,15+2,60+16,90+5,45+6,35+3,15+27,50+1,00+19,00+1,00+2,55+7,05+2,55+7,05)+1,86*(6,50+6,50+6,50+6,50)+6,40*0,84+2*(6,50*0,84/2)</t>
  </si>
  <si>
    <t>ED-9081</t>
  </si>
  <si>
    <t>SETOP 04/19</t>
  </si>
  <si>
    <t>SINAPI 07/19</t>
  </si>
  <si>
    <t>73910/008</t>
  </si>
  <si>
    <t>(26,15+7,8+3+3+3+3+3+2+2+5,5+4,5+17,85+17,85+3+3+3+3+3+3+3+3+3+1,55+1,2+13+5,6+3,15+5,85+13,35+2,6+2,6+2,6+7,2+4,85+25,6+25,6+32,6+27,6+3+3+3+3+3+3+3+3+1,4+2,8+2,8+2,15+2,15+2,15+2,15+3,15+3,15+3,15+3,15+3,15+3,15+3,15+3,15+3,15+3,15+3,15+1,4)*(0,15*0,25)+103*(0,6*0,6*0,4)</t>
  </si>
  <si>
    <t>(26,15+7,8+3+3+3+3+3+2+2+5,5+4,5+17,85+17,85+3+3+3+3+3+3+3+3+3+1,55+1,2+13+5,6+3,15+5,85+13,35+2,6+2,6+2,6+7,2+4,85+25,6+25,6+32,6+27,6+3+3+3+3+3+3+3+3+1,4+2,8+2,8+2,15+2,15+2,15+2,15+3,15+3,15+3,15+3,15+3,15+3,15+3,15+3,15+3,15+3,15+3,15+1,4)*(0,15)+103*(0,6*0,6)</t>
  </si>
  <si>
    <t>((26,15+7,8+3+3+3+3+3+2+2+5,5+4,5+17,85+17,85+3+3+3+3+3+3+3+3+3+1,55+1,2+13+5,6+3,15+5,85+13,35+2,6+2,6+2,6+7,2+4,85+25,6+25,6+32,6+27,6+3+3+3+3+3+3+3+3+1,4+2,8+2,8+2,15+2,15+2,15+2,15+3,15+3,15+3,15+3,15+3,15+3,15+3,15+3,15+3,15+3,15+3,15+1,4)*(0,15*0,25))+103*(0,6*0,6*0,4)</t>
  </si>
  <si>
    <t>((26,15+7,8+3+3+3+3+3+2+2+5,5+4,5+17,85+17,85+3+3+3+3+3+3+3+3+3+1,55+1,2+13+5,6+3,15+5,85+13,35+2,6+2,6+2,6+7,2+4,85+25,6+25,6+32,6+27,6+3+3+3+3+3+3+3+3+1,4+2,8+2,8+2,15+2,15+2,15+2,15+3,15+3,15+3,15+3,15+3,15+3,15+3,15+3,15+3,15+3,15+3,15+1,4)*(0,25))*2</t>
  </si>
  <si>
    <t xml:space="preserve">TER-REG-010 </t>
  </si>
  <si>
    <t xml:space="preserve">REGULARIZAÇÃO E COMPACTAÇÃO DE TERRENO COM PLACA
VIBRATÓRIA </t>
  </si>
  <si>
    <r>
      <t>M</t>
    </r>
    <r>
      <rPr>
        <b/>
        <sz val="11"/>
        <rFont val="Calibri"/>
        <family val="2"/>
      </rPr>
      <t>²</t>
    </r>
  </si>
  <si>
    <t>(((26,15+7,8+3+3+3+3+3+2+2+5,5+4,5+17,85+17,85+3+3+3+3+3+3+3+3+3+1,55+1,2+13+5,6+3,15+5,85+13,35+2,6+2,6+2,6+7,2+4,85+25,6+25,6+32,6+27,6+3+3+3+3+3+3+3+3+1,4+2,8+2,8+2,15+2,15+2,15+2,15+3,15+3,15+3,15+3,15+3,15+3,15+3,15+3,15+3,15+3,15+3,15+1,4)*(0,25*0,15)+103*(3*0,25*0,15))</t>
  </si>
  <si>
    <t>(((26,15+7,8+3+3+3+3+3+2+2+5,5+4,5+17,85+17,85+3+3+3+3+3+3+3+3+3+1,55+1,2+13+5,6+3,15+5,85+13,35+2,6+2,6+2,6+7,2+4,85+25,6+25,6+32,6+27,6+3+3+3+3+3+3+3+3+1,4+2,8+2,8+2,15+2,15+2,15+2,15+3,15+3,15+3,15+3,15+3,15+3,15+3,15+3,15+3,15+3,15+3,15+1,4)*(0,25)+103*(3*0,25))*2)/4</t>
  </si>
  <si>
    <t>PONTO DE ILUMINAÇÃO RESIDENCIAL INCLUINDO INTERRUPTOR SIMPLES, CAIXA ELÉTRICA, ELETRODUTO, CABO, RASGO, QUEBRA E CHUMBAMENTO (EXCLUINDO LUMINÁRIA E LÂMPADA). AF_01/2016</t>
  </si>
  <si>
    <t>73953/008</t>
  </si>
  <si>
    <t>LUMINÁRIAS TIPO CALHA, DE SOBREPOR, COM REATORES DE PARTIDA RÁPIDA E LÂMPADAS FLUORESCENTES 2X2X36W, COMPLETAS, FORNECIMENTO E INSTALAÇÃO</t>
  </si>
  <si>
    <t>LUMINÁRIA TIPO PLAFON, DE SOBREPOR, COM 1 LÂMPADA LED - FORNECIMENTO EINSTALAÇÃO. AF_11/2017</t>
  </si>
  <si>
    <t>PONTO DE TOMADA RESIDENCIAL INCLUINDO TOMADA (2 MÓDULOS) 10A/250V, CAIXA ELÉTRICA, ELETRODUTO, CABO, RASGO, QUEBRA E CHUMBAMENTO. AF_01/2016</t>
  </si>
  <si>
    <t>74131/008</t>
  </si>
  <si>
    <t>QUADRO DE DISTRIBUICAO DE ENERGIA DE EMBUTIR, EM CHAPA METALICA, PARA 50 DISJUNTORES TERMOMAGNETICOS MONOPOLARES, COM BARRAMENTO TRIFASICO E NEUTRO, FORNECIMENTO E INSTALACAO</t>
  </si>
  <si>
    <t>DISJUNTOR MONOPOLAR TIPO DIN, CORRENTE NOMINAL DE 16A - FORNECIMENTO EINSTALAÇÃO. AF_04/2016</t>
  </si>
  <si>
    <t>DISJUNTOR MONOPOLAR TIPO DIN, CORRENTE NOMINAL DE 20A - FORNECIMENTO EINSTALAÇÃO. AF_04/2016</t>
  </si>
  <si>
    <t>CABO DE COBRE FLEXÍVEL ISOLADO, 16 MM², ANTI-CHAMA 0,6/1,0 KV, PARA DISTRIBUIÇÃO - FORNECIMENTO E INSTALAÇÃO. AF_12/2015</t>
  </si>
  <si>
    <t xml:space="preserve">ELE-PAD-030 </t>
  </si>
  <si>
    <t>PADRÃO CEMIG AÉREO TIPO D6, 47,1 &lt;= DEMANDA &lt;= 57 KVA,
TRIFÁSICO</t>
  </si>
  <si>
    <t>15*(0,4*0,4)</t>
  </si>
  <si>
    <t>PONTO DE CONSUMO TERMINAL DE ÁGUA FRIA (SUBRAMAL) COM TUBULAÇÃO DE PVC, DN 25 MM, INSTALADO EM RAMAL DE ÁGUA, INCLUSOS RASGO E CHUMBAMENTO EM ALVENARIA. AF_12/2014</t>
  </si>
  <si>
    <t xml:space="preserve">HID-DAG-020 </t>
  </si>
  <si>
    <t>CAIXA DÁGUA DE POLIETILENO COM TAMPA 1500 L</t>
  </si>
  <si>
    <t xml:space="preserve">PLU-CAL-015 </t>
  </si>
  <si>
    <t>COLETOR PREDIAL DE ESGOTO, DA CAIXA ATÉ A REDE (DISTÂNCIA = 10 M, LARGURA DA VALA = 0,65 M), INCLUINDO ESCAVAÇÃO MANUAL, PREPARO DE FUNDO DE
VALA E REATERRO MANUAL COM COMPACTAÇÃO MECANIZADA, TUBO PVC P/ REDE C
OLETORA ESGOTO JEI DN 100 MM E CONEXÕES - FORNECIMENTO E INSTALAÇÃO. A
F_03/2016</t>
  </si>
  <si>
    <t>INST-ESG-005</t>
  </si>
  <si>
    <t>QUADRO DE DISTRIBUICAO DE ENERGIA DE EMBUTIR, EM CHAPA METALICA, PARA 6 DISJUNTORES TERMOMAGNETICOS MONOPOLARES, COM BARRAMENTO TRIFASICO E NEUTRO, FORNECIMENTO E INSTALACAO</t>
  </si>
  <si>
    <t>HID-RAL-005</t>
  </si>
  <si>
    <t xml:space="preserve">INST-ESG-015
</t>
  </si>
  <si>
    <t>LAVATÓRIO LOUÇA BRANCA COM COLUNA, 45 X 55CM OU EQUIVALENTE, PADRÃO MÉDIO, INCLUSO SIFÃO TIPO GARRAFA, VÁLVULA E ENGATE FLEXÍVEL DE 40CM EM
METAL CROMADO, COM TORNEIRA CROMADA DE MESA, PADRÃO MÉDIO - FORNECIMEN
TO E INSTALAÇÃO. AF_12/2013</t>
  </si>
  <si>
    <t>REGISTRO DE PRESSÃO BRUTO, ROSCÁVEL, 3/4", FORNECIDO E INSTALADO EM RAMAL DE ÁGUA. AF_12/2014</t>
  </si>
  <si>
    <t>6.10</t>
  </si>
  <si>
    <t>6.18</t>
  </si>
  <si>
    <t>6.19</t>
  </si>
  <si>
    <t>3*(27,57+1,44+32,91+17,04+7,36+5,15+1,44+17,04+-7,36+9,30+7,35+1,55+6,15+9,30+7,35+12,77+5,85+26,15+5,50+13,50+6,10+3,30+3,35+3,00+9,20+3,30+2,00+3,30+4,50+3,00+3,30+3,30+3,30+9,20+9,20+3,30+3,30+3,30+3,30+3,30+3,30+3,30+3,30+3,30+3,30+3,30+3,30+4,65+3,30+4,10+3,30+2,00+5,45)+3,00*1,10+2,86*(6,50+6,50+6,50+6,50)2*(6,50*84/2)+6,50*0,84+1,50*(20,15+7,00+9,10+17,00+7,00+6,50+28,10+13,50+2,50+2,50+1,90+8,80+3,20+6,40)</t>
  </si>
  <si>
    <t xml:space="preserve">REGULARIZAÇÃO E COMPACTAÇÃO DE TERRENO COM PLACA VIBRATÓRIA </t>
  </si>
  <si>
    <t>CALHA DE CHAPA GALVANIZADA Nº. 22 GSG, DESENVOLVIMENTO = 50 CM</t>
  </si>
  <si>
    <t xml:space="preserve">PONTO DE ESGOTO, INCLUINDO TUBO DE PVC RÍGIDO SOLDÁVEL DE 100 MM E CONEXÕES (VASO SANITÁRIO) </t>
  </si>
  <si>
    <t xml:space="preserve">PONTO DE ESGOTO, INCLUINDO TUBO DE PVC RÍGIDO SOLDÁVELDE 40 MM E CONEXÕES (LAVATÓRIOS, MICTÓRIOS, RALOS SIFONADOS, ETC.)
</t>
  </si>
  <si>
    <t>REGISTRO DE GAVETA BRUTO, LATÃO, ROSCÁVEL, 1, INSTALADO EM RESERVAÇÃO DE ÁGUA DE EDIFICAÇÃO QUE POSSUA RESERVATÓRIO DE FIBRA/FIBROCIMENTO
FORNECIMENTO E INSTALAÇÃO. AF_06/2016</t>
  </si>
  <si>
    <t>PONTO DE UTILIZAÇÃO DE EQUIPAMENTOS ELÉTRICOS, RESIDENCIAL, INCLUINDO SUPORTE E PLACA, CAIXA ELÉTRICA, ELETRODUTO, CABO, RASGO, QUEBRA E CHUMBAMENTO. AF_01/2016</t>
  </si>
  <si>
    <t>DISJUNTOR MONOPOLAR TIPO DIN, CORRENTE NOMINAL DE 25A - FORNECIMENTO EINSTALAÇÃO. AF_04/2016</t>
  </si>
  <si>
    <t>6.20</t>
  </si>
  <si>
    <t>LOU-VAS-010</t>
  </si>
  <si>
    <t>BACIA SANITÁRIA (VASO) DE LOUÇA CONVENCIONAL, CORBRANCA, INCLUSIVE ACESSÓRIOS DE FIXAÇÃO/VEDAÇÃO, FORNECIMENTO, INSTALAÇÃO E REJUNTAMENTO, EXCLUSIVE VÁLVULA DE DESCARGA E TUBO DE LIGAÇÃO</t>
  </si>
  <si>
    <t>MET-VAL-015</t>
  </si>
  <si>
    <t>VÁLVULA DE DESCARGA COM REGISTRO INTERNO, ACIONAMENTO SIMPLES, DN 1.1/2" (50MM), INCLUSIVE ACABAMENTO DA VÁLVULA</t>
  </si>
  <si>
    <t>DATA: 10/2019</t>
  </si>
  <si>
    <t>RALO SIFONADO PVC CÔNICO ALTURA REGULÁVEL 100 X 40 MM COM GRELHA METÁLICA</t>
  </si>
  <si>
    <t>INSTALAÇÕES DE REDE DE DADOS</t>
  </si>
  <si>
    <t>CABO DE PAR TRANCADO UTP, 4 PARES, CATEGORIA 5E</t>
  </si>
  <si>
    <t>CAIXA RETANGULAR 4" X 4" BAIXA (0,30 M DO PISO), METÁLICA, INSTALADA EM PAREDE - FORNECIMENTO E INSTALAÇÃO. AF_12/2015</t>
  </si>
  <si>
    <t>CAIXA DE PASSAGEM N 3, DE EMBUTIR, PADRAO TELEBRAS, DIMENSOES 40 X 40 X 12 CM, EM CHAPA DE ACO GALVANIZADO</t>
  </si>
  <si>
    <t>ELETRODUTO FLEXÍVEL CORRUGADO, PVC, DN 32 MM (1"), PARA CIRCUITOS TERMINAIS, INSTALADO EM LAJE - FORNECIMENTO E INSTALAÇÃO. AF_12/2015</t>
  </si>
  <si>
    <t>PATCH PANEL, 48 PORTAS, CATEGORIA 5E, COM RACKS DE 19" E 2 U DE ALTURA</t>
  </si>
  <si>
    <t>TOMADA DE REDE RJ45 - FORNECIMENTO E INSTALAÇÃO. AF_03/2018</t>
  </si>
  <si>
    <t>13.1</t>
  </si>
  <si>
    <t>13.2</t>
  </si>
  <si>
    <t>13.3</t>
  </si>
  <si>
    <t>13.4</t>
  </si>
  <si>
    <t>13.5</t>
  </si>
  <si>
    <t>13.6</t>
  </si>
  <si>
    <t>16,48+16,65+11,11+6,83+9,25+10,68+14,63+18,98+10,09+14,22+13,50+15,57+10,53+19,72</t>
  </si>
  <si>
    <t>INSTALAÇÕES ELÉTRICAS</t>
  </si>
  <si>
    <t>2*(15,02+16,72+18,38+19,72+7,83+10,53+10,79+13,50+12,12+15,57+9,16+11,65+14,22+8,80+11,11+2,20+4,69+6,60+6,83+11,03+14,00+16,48+16,65+3,94+7,11+10,09+8,23+10,68+9,25+9,36+11,82+12,17+14,63+13,71+16,17+16,52+18,98)+74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</si>
</sst>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33" borderId="17" xfId="48" applyFont="1" applyFill="1" applyBorder="1" applyAlignment="1" applyProtection="1">
      <alignment horizontal="center" vertical="center" wrapText="1"/>
      <protection/>
    </xf>
    <xf numFmtId="0" fontId="43" fillId="33" borderId="18" xfId="48" applyFont="1" applyFill="1" applyBorder="1" applyAlignment="1" applyProtection="1">
      <alignment horizontal="center" vertical="center"/>
      <protection/>
    </xf>
    <xf numFmtId="0" fontId="43" fillId="33" borderId="19" xfId="48" applyFont="1" applyFill="1" applyBorder="1" applyAlignment="1" applyProtection="1">
      <alignment horizontal="center" vertical="center"/>
      <protection/>
    </xf>
    <xf numFmtId="0" fontId="43" fillId="33" borderId="17" xfId="48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/>
    </xf>
    <xf numFmtId="9" fontId="43" fillId="33" borderId="21" xfId="0" applyNumberFormat="1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9" fontId="0" fillId="33" borderId="21" xfId="0" applyNumberFormat="1" applyFill="1" applyBorder="1" applyAlignment="1">
      <alignment horizontal="center" vertical="center"/>
    </xf>
    <xf numFmtId="164" fontId="0" fillId="33" borderId="21" xfId="0" applyNumberFormat="1" applyFill="1" applyBorder="1" applyAlignment="1">
      <alignment horizontal="center" vertical="center"/>
    </xf>
    <xf numFmtId="164" fontId="0" fillId="33" borderId="21" xfId="52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9" fontId="45" fillId="0" borderId="15" xfId="0" applyNumberFormat="1" applyFont="1" applyFill="1" applyBorder="1" applyAlignment="1">
      <alignment horizontal="center" vertical="center"/>
    </xf>
    <xf numFmtId="164" fontId="45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164" fontId="43" fillId="33" borderId="29" xfId="0" applyNumberFormat="1" applyFont="1" applyFill="1" applyBorder="1" applyAlignment="1">
      <alignment horizontal="center" vertical="center"/>
    </xf>
    <xf numFmtId="164" fontId="43" fillId="33" borderId="30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43" fillId="33" borderId="21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64" fontId="0" fillId="34" borderId="15" xfId="0" applyNumberFormat="1" applyFill="1" applyBorder="1" applyAlignment="1">
      <alignment horizontal="center" vertical="center"/>
    </xf>
    <xf numFmtId="164" fontId="0" fillId="34" borderId="21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164" fontId="10" fillId="34" borderId="15" xfId="0" applyNumberFormat="1" applyFont="1" applyFill="1" applyBorder="1" applyAlignment="1">
      <alignment horizontal="center" vertical="center"/>
    </xf>
    <xf numFmtId="164" fontId="10" fillId="34" borderId="2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1" fontId="0" fillId="0" borderId="15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1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164" fontId="0" fillId="35" borderId="30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/>
    </xf>
    <xf numFmtId="0" fontId="49" fillId="33" borderId="40" xfId="0" applyFont="1" applyFill="1" applyBorder="1" applyAlignment="1">
      <alignment horizontal="center"/>
    </xf>
    <xf numFmtId="0" fontId="43" fillId="0" borderId="20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41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33" borderId="17" xfId="48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>
      <alignment horizontal="center" vertical="center" wrapText="1"/>
    </xf>
    <xf numFmtId="0" fontId="43" fillId="35" borderId="31" xfId="0" applyFont="1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/>
    </xf>
    <xf numFmtId="0" fontId="43" fillId="33" borderId="39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3" fillId="33" borderId="20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left"/>
    </xf>
    <xf numFmtId="0" fontId="43" fillId="0" borderId="35" xfId="0" applyFont="1" applyBorder="1" applyAlignment="1">
      <alignment horizontal="left"/>
    </xf>
    <xf numFmtId="0" fontId="43" fillId="0" borderId="36" xfId="0" applyFont="1" applyBorder="1" applyAlignment="1">
      <alignment horizontal="left"/>
    </xf>
    <xf numFmtId="0" fontId="49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164" fontId="43" fillId="0" borderId="32" xfId="0" applyNumberFormat="1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left"/>
    </xf>
    <xf numFmtId="0" fontId="43" fillId="0" borderId="32" xfId="0" applyFont="1" applyBorder="1" applyAlignment="1">
      <alignment horizontal="left"/>
    </xf>
    <xf numFmtId="0" fontId="43" fillId="0" borderId="33" xfId="0" applyFont="1" applyBorder="1" applyAlignment="1">
      <alignment horizontal="left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3">
      <selection activeCell="M115" sqref="M115"/>
    </sheetView>
  </sheetViews>
  <sheetFormatPr defaultColWidth="9.140625" defaultRowHeight="15"/>
  <cols>
    <col min="1" max="1" width="5.28125" style="0" customWidth="1"/>
    <col min="2" max="2" width="14.140625" style="0" customWidth="1"/>
    <col min="3" max="3" width="9.421875" style="0" customWidth="1"/>
    <col min="4" max="4" width="17.28125" style="0" customWidth="1"/>
    <col min="8" max="8" width="7.140625" style="0" customWidth="1"/>
    <col min="9" max="9" width="7.28125" style="0" customWidth="1"/>
    <col min="10" max="10" width="8.57421875" style="0" customWidth="1"/>
    <col min="11" max="11" width="11.57421875" style="0" customWidth="1"/>
    <col min="12" max="12" width="13.140625" style="0" customWidth="1"/>
    <col min="13" max="13" width="13.7109375" style="0" customWidth="1"/>
    <col min="14" max="14" width="7.140625" style="0" customWidth="1"/>
  </cols>
  <sheetData>
    <row r="1" spans="1:14" ht="16.5" customHeight="1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2"/>
    </row>
    <row r="2" spans="1:14" ht="1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1" t="s">
        <v>146</v>
      </c>
      <c r="M2" s="91" t="s">
        <v>328</v>
      </c>
      <c r="N2" s="1"/>
    </row>
    <row r="3" spans="1:14" ht="15">
      <c r="A3" s="142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 t="s">
        <v>276</v>
      </c>
      <c r="M3" s="145"/>
      <c r="N3" s="1"/>
    </row>
    <row r="4" spans="1:14" ht="15.75" thickBot="1">
      <c r="A4" s="146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 t="s">
        <v>277</v>
      </c>
      <c r="M4" s="149"/>
      <c r="N4" s="1"/>
    </row>
    <row r="5" spans="1:13" ht="29.25" customHeight="1">
      <c r="A5" s="18" t="s">
        <v>6</v>
      </c>
      <c r="B5" s="19" t="s">
        <v>7</v>
      </c>
      <c r="C5" s="19" t="s">
        <v>8</v>
      </c>
      <c r="D5" s="150" t="s">
        <v>9</v>
      </c>
      <c r="E5" s="150"/>
      <c r="F5" s="150"/>
      <c r="G5" s="150"/>
      <c r="H5" s="150"/>
      <c r="I5" s="19" t="s">
        <v>10</v>
      </c>
      <c r="J5" s="19" t="s">
        <v>11</v>
      </c>
      <c r="K5" s="20" t="s">
        <v>12</v>
      </c>
      <c r="L5" s="16" t="s">
        <v>13</v>
      </c>
      <c r="M5" s="17" t="s">
        <v>14</v>
      </c>
    </row>
    <row r="6" spans="1:13" ht="24.75" customHeight="1">
      <c r="A6" s="22">
        <v>1</v>
      </c>
      <c r="B6" s="127" t="s">
        <v>15</v>
      </c>
      <c r="C6" s="128"/>
      <c r="D6" s="128"/>
      <c r="E6" s="128"/>
      <c r="F6" s="128"/>
      <c r="G6" s="128"/>
      <c r="H6" s="128"/>
      <c r="I6" s="128"/>
      <c r="J6" s="128"/>
      <c r="K6" s="128"/>
      <c r="L6" s="135"/>
      <c r="M6" s="60">
        <f>SUM(M7:M13)</f>
        <v>16227.262463999998</v>
      </c>
    </row>
    <row r="7" spans="1:13" ht="15" customHeight="1">
      <c r="A7" s="23" t="s">
        <v>16</v>
      </c>
      <c r="B7" s="10" t="s">
        <v>23</v>
      </c>
      <c r="C7" s="10" t="s">
        <v>4</v>
      </c>
      <c r="D7" s="126" t="s">
        <v>24</v>
      </c>
      <c r="E7" s="126"/>
      <c r="F7" s="126"/>
      <c r="G7" s="126"/>
      <c r="H7" s="126"/>
      <c r="I7" s="10" t="s">
        <v>25</v>
      </c>
      <c r="J7" s="39">
        <v>1</v>
      </c>
      <c r="K7" s="58">
        <v>531.79</v>
      </c>
      <c r="L7" s="58">
        <f aca="true" t="shared" si="0" ref="L7:L13">K7*1.2288</f>
        <v>653.4635519999999</v>
      </c>
      <c r="M7" s="59">
        <f aca="true" t="shared" si="1" ref="M7:M13">L7*J7</f>
        <v>653.4635519999999</v>
      </c>
    </row>
    <row r="8" spans="1:13" ht="32.25" customHeight="1">
      <c r="A8" s="23" t="s">
        <v>17</v>
      </c>
      <c r="B8" s="10" t="s">
        <v>26</v>
      </c>
      <c r="C8" s="10" t="s">
        <v>4</v>
      </c>
      <c r="D8" s="126" t="s">
        <v>27</v>
      </c>
      <c r="E8" s="126"/>
      <c r="F8" s="126"/>
      <c r="G8" s="126"/>
      <c r="H8" s="126"/>
      <c r="I8" s="10" t="s">
        <v>25</v>
      </c>
      <c r="J8" s="39">
        <v>1</v>
      </c>
      <c r="K8" s="58">
        <v>230.71</v>
      </c>
      <c r="L8" s="58">
        <f t="shared" si="0"/>
        <v>283.496448</v>
      </c>
      <c r="M8" s="59">
        <f t="shared" si="1"/>
        <v>283.496448</v>
      </c>
    </row>
    <row r="9" spans="1:13" ht="90" customHeight="1">
      <c r="A9" s="23" t="s">
        <v>18</v>
      </c>
      <c r="B9" s="64" t="s">
        <v>255</v>
      </c>
      <c r="C9" s="64" t="s">
        <v>4</v>
      </c>
      <c r="D9" s="126" t="s">
        <v>254</v>
      </c>
      <c r="E9" s="126"/>
      <c r="F9" s="126"/>
      <c r="G9" s="126"/>
      <c r="H9" s="126"/>
      <c r="I9" s="10" t="s">
        <v>25</v>
      </c>
      <c r="J9" s="85">
        <v>1</v>
      </c>
      <c r="K9" s="58">
        <v>1109.08</v>
      </c>
      <c r="L9" s="58">
        <f t="shared" si="0"/>
        <v>1362.8375039999999</v>
      </c>
      <c r="M9" s="59">
        <f t="shared" si="1"/>
        <v>1362.8375039999999</v>
      </c>
    </row>
    <row r="10" spans="1:13" ht="15" customHeight="1">
      <c r="A10" s="23" t="s">
        <v>19</v>
      </c>
      <c r="B10" s="10" t="s">
        <v>29</v>
      </c>
      <c r="C10" s="10" t="s">
        <v>4</v>
      </c>
      <c r="D10" s="108" t="s">
        <v>30</v>
      </c>
      <c r="E10" s="108"/>
      <c r="F10" s="108"/>
      <c r="G10" s="108"/>
      <c r="H10" s="108"/>
      <c r="I10" s="10" t="s">
        <v>28</v>
      </c>
      <c r="J10" s="63">
        <f>'MEMÓRIA DE CÁLCULO'!L6</f>
        <v>9</v>
      </c>
      <c r="K10" s="58">
        <v>457.63</v>
      </c>
      <c r="L10" s="58">
        <f t="shared" si="0"/>
        <v>562.335744</v>
      </c>
      <c r="M10" s="59">
        <f t="shared" si="1"/>
        <v>5061.021696</v>
      </c>
    </row>
    <row r="11" spans="1:13" ht="15">
      <c r="A11" s="23" t="s">
        <v>20</v>
      </c>
      <c r="B11" s="10" t="s">
        <v>32</v>
      </c>
      <c r="C11" s="10" t="s">
        <v>4</v>
      </c>
      <c r="D11" s="108" t="s">
        <v>31</v>
      </c>
      <c r="E11" s="108"/>
      <c r="F11" s="108"/>
      <c r="G11" s="108"/>
      <c r="H11" s="108"/>
      <c r="I11" s="10" t="s">
        <v>28</v>
      </c>
      <c r="J11" s="63">
        <f>'MEMÓRIA DE CÁLCULO'!L7</f>
        <v>525.3</v>
      </c>
      <c r="K11" s="58">
        <v>7.1</v>
      </c>
      <c r="L11" s="58">
        <f t="shared" si="0"/>
        <v>8.724479999999998</v>
      </c>
      <c r="M11" s="59">
        <f t="shared" si="1"/>
        <v>4582.969343999998</v>
      </c>
    </row>
    <row r="12" spans="1:13" ht="32.25" customHeight="1">
      <c r="A12" s="23" t="s">
        <v>21</v>
      </c>
      <c r="B12" s="90" t="s">
        <v>298</v>
      </c>
      <c r="C12" s="10" t="s">
        <v>4</v>
      </c>
      <c r="D12" s="133" t="s">
        <v>299</v>
      </c>
      <c r="E12" s="125"/>
      <c r="F12" s="125"/>
      <c r="G12" s="125"/>
      <c r="H12" s="125"/>
      <c r="I12" s="10" t="s">
        <v>25</v>
      </c>
      <c r="J12" s="39">
        <v>1</v>
      </c>
      <c r="K12" s="76">
        <v>3297.31</v>
      </c>
      <c r="L12" s="58">
        <f t="shared" si="0"/>
        <v>4051.7345279999995</v>
      </c>
      <c r="M12" s="59">
        <f t="shared" si="1"/>
        <v>4051.7345279999995</v>
      </c>
    </row>
    <row r="13" spans="1:13" ht="15" customHeight="1">
      <c r="A13" s="23" t="s">
        <v>22</v>
      </c>
      <c r="B13" s="10" t="s">
        <v>33</v>
      </c>
      <c r="C13" s="10" t="s">
        <v>4</v>
      </c>
      <c r="D13" s="108" t="s">
        <v>34</v>
      </c>
      <c r="E13" s="108"/>
      <c r="F13" s="108"/>
      <c r="G13" s="108"/>
      <c r="H13" s="108"/>
      <c r="I13" s="10" t="s">
        <v>25</v>
      </c>
      <c r="J13" s="39">
        <v>1</v>
      </c>
      <c r="K13" s="58">
        <v>188.59</v>
      </c>
      <c r="L13" s="58">
        <f t="shared" si="0"/>
        <v>231.73939199999998</v>
      </c>
      <c r="M13" s="59">
        <f t="shared" si="1"/>
        <v>231.73939199999998</v>
      </c>
    </row>
    <row r="14" spans="1:13" ht="27.75" customHeight="1">
      <c r="A14" s="22">
        <v>2</v>
      </c>
      <c r="B14" s="127" t="s">
        <v>35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35"/>
      <c r="M14" s="60">
        <f>SUM(M15:M22)</f>
        <v>62072.738406911965</v>
      </c>
    </row>
    <row r="15" spans="1:13" ht="33.75" customHeight="1">
      <c r="A15" s="23" t="s">
        <v>36</v>
      </c>
      <c r="B15" s="64" t="s">
        <v>257</v>
      </c>
      <c r="C15" s="10" t="s">
        <v>4</v>
      </c>
      <c r="D15" s="126" t="s">
        <v>256</v>
      </c>
      <c r="E15" s="126"/>
      <c r="F15" s="126"/>
      <c r="G15" s="126"/>
      <c r="H15" s="126"/>
      <c r="I15" s="10" t="s">
        <v>105</v>
      </c>
      <c r="J15" s="86">
        <f>'MEMÓRIA DE CÁLCULO'!L9</f>
        <v>28.941374999999983</v>
      </c>
      <c r="K15" s="58">
        <v>8.08</v>
      </c>
      <c r="L15" s="58">
        <f>K15*1.2288</f>
        <v>9.928704</v>
      </c>
      <c r="M15" s="59">
        <f>L15*J15</f>
        <v>287.3503457279998</v>
      </c>
    </row>
    <row r="16" spans="1:13" ht="45.75" customHeight="1">
      <c r="A16" s="23" t="s">
        <v>37</v>
      </c>
      <c r="B16" s="10">
        <v>94097</v>
      </c>
      <c r="C16" s="10" t="s">
        <v>5</v>
      </c>
      <c r="D16" s="126" t="s">
        <v>107</v>
      </c>
      <c r="E16" s="126"/>
      <c r="F16" s="126"/>
      <c r="G16" s="126"/>
      <c r="H16" s="126"/>
      <c r="I16" s="10" t="s">
        <v>106</v>
      </c>
      <c r="J16" s="86">
        <f>'MEMÓRIA DE CÁLCULO'!L10</f>
        <v>93.51749999999993</v>
      </c>
      <c r="K16" s="58">
        <v>4.62</v>
      </c>
      <c r="L16" s="58">
        <f aca="true" t="shared" si="2" ref="L16:L22">K16*1.2288</f>
        <v>5.677055999999999</v>
      </c>
      <c r="M16" s="59">
        <f aca="true" t="shared" si="3" ref="M16:M22">L16*J16</f>
        <v>530.9040844799995</v>
      </c>
    </row>
    <row r="17" spans="1:13" s="84" customFormat="1" ht="32.25" customHeight="1">
      <c r="A17" s="80" t="s">
        <v>38</v>
      </c>
      <c r="B17" s="81" t="s">
        <v>283</v>
      </c>
      <c r="C17" s="81" t="s">
        <v>4</v>
      </c>
      <c r="D17" s="151" t="s">
        <v>316</v>
      </c>
      <c r="E17" s="151"/>
      <c r="F17" s="151"/>
      <c r="G17" s="151"/>
      <c r="H17" s="151"/>
      <c r="I17" s="81" t="s">
        <v>285</v>
      </c>
      <c r="J17" s="87">
        <f>'MEMÓRIA DE CÁLCULO'!L11</f>
        <v>525.3</v>
      </c>
      <c r="K17" s="82">
        <v>3.47</v>
      </c>
      <c r="L17" s="82">
        <f t="shared" si="2"/>
        <v>4.263936</v>
      </c>
      <c r="M17" s="83">
        <f t="shared" si="3"/>
        <v>2239.8455808</v>
      </c>
    </row>
    <row r="18" spans="1:13" ht="31.5" customHeight="1">
      <c r="A18" s="23" t="s">
        <v>39</v>
      </c>
      <c r="B18" s="10" t="s">
        <v>108</v>
      </c>
      <c r="C18" s="10" t="s">
        <v>4</v>
      </c>
      <c r="D18" s="126" t="s">
        <v>109</v>
      </c>
      <c r="E18" s="126"/>
      <c r="F18" s="126"/>
      <c r="G18" s="126"/>
      <c r="H18" s="126"/>
      <c r="I18" s="10" t="s">
        <v>28</v>
      </c>
      <c r="J18" s="86">
        <f>'MEMÓRIA DE CÁLCULO'!L12</f>
        <v>525.3</v>
      </c>
      <c r="K18" s="58">
        <v>37.61</v>
      </c>
      <c r="L18" s="58">
        <f t="shared" si="2"/>
        <v>46.215168</v>
      </c>
      <c r="M18" s="59">
        <f t="shared" si="3"/>
        <v>24276.827750399996</v>
      </c>
    </row>
    <row r="19" spans="1:13" ht="15">
      <c r="A19" s="23" t="s">
        <v>40</v>
      </c>
      <c r="B19" s="10" t="s">
        <v>110</v>
      </c>
      <c r="C19" s="10" t="s">
        <v>5</v>
      </c>
      <c r="D19" s="125" t="s">
        <v>111</v>
      </c>
      <c r="E19" s="125"/>
      <c r="F19" s="125"/>
      <c r="G19" s="125"/>
      <c r="H19" s="125"/>
      <c r="I19" s="10" t="s">
        <v>25</v>
      </c>
      <c r="J19" s="86">
        <f>'MEMÓRIA DE CÁLCULO'!L13</f>
        <v>28.941374999999983</v>
      </c>
      <c r="K19" s="58">
        <v>528.44</v>
      </c>
      <c r="L19" s="58">
        <f t="shared" si="2"/>
        <v>649.347072</v>
      </c>
      <c r="M19" s="59">
        <f t="shared" si="3"/>
        <v>18792.99711590399</v>
      </c>
    </row>
    <row r="20" spans="1:13" ht="43.5" customHeight="1">
      <c r="A20" s="23" t="s">
        <v>41</v>
      </c>
      <c r="B20" s="10">
        <v>94965</v>
      </c>
      <c r="C20" s="10" t="s">
        <v>5</v>
      </c>
      <c r="D20" s="126" t="s">
        <v>112</v>
      </c>
      <c r="E20" s="126"/>
      <c r="F20" s="126"/>
      <c r="G20" s="126"/>
      <c r="H20" s="126"/>
      <c r="I20" s="10" t="s">
        <v>105</v>
      </c>
      <c r="J20" s="86">
        <f>'MEMÓRIA DE CÁLCULO'!L14</f>
        <v>28.941374999999983</v>
      </c>
      <c r="K20" s="58">
        <v>285.44</v>
      </c>
      <c r="L20" s="58">
        <f t="shared" si="2"/>
        <v>350.74867199999994</v>
      </c>
      <c r="M20" s="59">
        <f t="shared" si="3"/>
        <v>10151.148847103992</v>
      </c>
    </row>
    <row r="21" spans="1:13" ht="33.75" customHeight="1">
      <c r="A21" s="23" t="s">
        <v>42</v>
      </c>
      <c r="B21" s="10" t="s">
        <v>131</v>
      </c>
      <c r="C21" s="10" t="s">
        <v>5</v>
      </c>
      <c r="D21" s="126" t="s">
        <v>132</v>
      </c>
      <c r="E21" s="126"/>
      <c r="F21" s="126"/>
      <c r="G21" s="126"/>
      <c r="H21" s="126"/>
      <c r="I21" s="10" t="s">
        <v>28</v>
      </c>
      <c r="J21" s="86">
        <f>'MEMÓRIA DE CÁLCULO'!L15</f>
        <v>188.1249999999998</v>
      </c>
      <c r="K21" s="58">
        <v>9.4</v>
      </c>
      <c r="L21" s="58">
        <f>K21*1.2288</f>
        <v>11.55072</v>
      </c>
      <c r="M21" s="59">
        <f t="shared" si="3"/>
        <v>2172.979199999998</v>
      </c>
    </row>
    <row r="22" spans="1:13" ht="28.5" customHeight="1">
      <c r="A22" s="23" t="s">
        <v>43</v>
      </c>
      <c r="B22" s="10" t="s">
        <v>113</v>
      </c>
      <c r="C22" s="10" t="s">
        <v>5</v>
      </c>
      <c r="D22" s="126" t="s">
        <v>114</v>
      </c>
      <c r="E22" s="126"/>
      <c r="F22" s="126"/>
      <c r="G22" s="126"/>
      <c r="H22" s="126"/>
      <c r="I22" s="10" t="s">
        <v>105</v>
      </c>
      <c r="J22" s="86">
        <f>'MEMÓRIA DE CÁLCULO'!L16</f>
        <v>28.941374999999983</v>
      </c>
      <c r="K22" s="58">
        <v>101.81</v>
      </c>
      <c r="L22" s="58">
        <f t="shared" si="2"/>
        <v>125.10412799999999</v>
      </c>
      <c r="M22" s="59">
        <f t="shared" si="3"/>
        <v>3620.6854824959973</v>
      </c>
    </row>
    <row r="23" spans="1:13" ht="27" customHeight="1">
      <c r="A23" s="22">
        <v>3</v>
      </c>
      <c r="B23" s="127" t="s">
        <v>44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35"/>
      <c r="M23" s="60">
        <f>SUM(M24:M28)</f>
        <v>95610.73347839995</v>
      </c>
    </row>
    <row r="24" spans="1:13" ht="51.75" customHeight="1">
      <c r="A24" s="26" t="s">
        <v>45</v>
      </c>
      <c r="B24" s="10">
        <v>94965</v>
      </c>
      <c r="C24" s="10" t="s">
        <v>5</v>
      </c>
      <c r="D24" s="126" t="s">
        <v>112</v>
      </c>
      <c r="E24" s="126"/>
      <c r="F24" s="126"/>
      <c r="G24" s="126"/>
      <c r="H24" s="126"/>
      <c r="I24" s="10" t="s">
        <v>105</v>
      </c>
      <c r="J24" s="86">
        <f>'MEMÓRIA DE CÁLCULO'!L18</f>
        <v>25.696874999999984</v>
      </c>
      <c r="K24" s="58">
        <v>285.44</v>
      </c>
      <c r="L24" s="58">
        <f>K24*1.2288</f>
        <v>350.74867199999994</v>
      </c>
      <c r="M24" s="59">
        <f>L24*J24</f>
        <v>9013.144780799994</v>
      </c>
    </row>
    <row r="25" spans="1:13" ht="34.5" customHeight="1">
      <c r="A25" s="26" t="s">
        <v>46</v>
      </c>
      <c r="B25" s="10" t="s">
        <v>113</v>
      </c>
      <c r="C25" s="10" t="s">
        <v>5</v>
      </c>
      <c r="D25" s="133" t="s">
        <v>114</v>
      </c>
      <c r="E25" s="133"/>
      <c r="F25" s="133"/>
      <c r="G25" s="133"/>
      <c r="H25" s="133"/>
      <c r="I25" s="10" t="s">
        <v>105</v>
      </c>
      <c r="J25" s="86">
        <f>'MEMÓRIA DE CÁLCULO'!L19</f>
        <v>25.696874999999984</v>
      </c>
      <c r="K25" s="58">
        <v>101.81</v>
      </c>
      <c r="L25" s="58">
        <f>K25*1.2288</f>
        <v>125.10412799999999</v>
      </c>
      <c r="M25" s="59">
        <f>L25*J25</f>
        <v>3214.785139199998</v>
      </c>
    </row>
    <row r="26" spans="1:13" ht="15">
      <c r="A26" s="26" t="s">
        <v>47</v>
      </c>
      <c r="B26" s="10" t="s">
        <v>110</v>
      </c>
      <c r="C26" s="10" t="s">
        <v>5</v>
      </c>
      <c r="D26" s="125" t="s">
        <v>111</v>
      </c>
      <c r="E26" s="125"/>
      <c r="F26" s="125"/>
      <c r="G26" s="125"/>
      <c r="H26" s="125"/>
      <c r="I26" s="10" t="s">
        <v>25</v>
      </c>
      <c r="J26" s="86">
        <f>'MEMÓRIA DE CÁLCULO'!L20</f>
        <v>25.696874999999984</v>
      </c>
      <c r="K26" s="58">
        <v>528.44</v>
      </c>
      <c r="L26" s="58">
        <f>K26*1.2288</f>
        <v>649.347072</v>
      </c>
      <c r="M26" s="59">
        <f>L26*J26</f>
        <v>16686.19054079999</v>
      </c>
    </row>
    <row r="27" spans="1:13" ht="79.5" customHeight="1">
      <c r="A27" s="26" t="s">
        <v>48</v>
      </c>
      <c r="B27" s="10">
        <v>92412</v>
      </c>
      <c r="C27" s="10" t="s">
        <v>5</v>
      </c>
      <c r="D27" s="126" t="s">
        <v>133</v>
      </c>
      <c r="E27" s="108"/>
      <c r="F27" s="108"/>
      <c r="G27" s="108"/>
      <c r="H27" s="108"/>
      <c r="I27" s="10" t="s">
        <v>28</v>
      </c>
      <c r="J27" s="86">
        <f>'MEMÓRIA DE CÁLCULO'!L21</f>
        <v>85.65624999999994</v>
      </c>
      <c r="K27" s="58">
        <v>80.26</v>
      </c>
      <c r="L27" s="58">
        <f>K27*1.2288</f>
        <v>98.623488</v>
      </c>
      <c r="M27" s="59">
        <f>L27*J27</f>
        <v>8447.718143999993</v>
      </c>
    </row>
    <row r="28" spans="1:13" ht="39" customHeight="1">
      <c r="A28" s="26" t="s">
        <v>49</v>
      </c>
      <c r="B28" s="10" t="s">
        <v>115</v>
      </c>
      <c r="C28" s="10" t="s">
        <v>4</v>
      </c>
      <c r="D28" s="126" t="s">
        <v>116</v>
      </c>
      <c r="E28" s="126"/>
      <c r="F28" s="126"/>
      <c r="G28" s="126"/>
      <c r="H28" s="126"/>
      <c r="I28" s="10" t="s">
        <v>28</v>
      </c>
      <c r="J28" s="10">
        <f>'MEMÓRIA DE CÁLCULO'!L22</f>
        <v>525.3</v>
      </c>
      <c r="K28" s="58">
        <v>90.24</v>
      </c>
      <c r="L28" s="58">
        <f>K28*1.2288</f>
        <v>110.88691199999998</v>
      </c>
      <c r="M28" s="59">
        <f>L28*J28</f>
        <v>58248.89487359999</v>
      </c>
    </row>
    <row r="29" spans="1:13" ht="24" customHeight="1">
      <c r="A29" s="22">
        <v>4</v>
      </c>
      <c r="B29" s="127" t="s">
        <v>50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35"/>
      <c r="M29" s="60">
        <f>SUM(M30)</f>
        <v>84013.32326399999</v>
      </c>
    </row>
    <row r="30" spans="1:13" ht="51" customHeight="1">
      <c r="A30" s="26" t="s">
        <v>51</v>
      </c>
      <c r="B30" s="64" t="s">
        <v>259</v>
      </c>
      <c r="C30" s="10" t="s">
        <v>4</v>
      </c>
      <c r="D30" s="126" t="s">
        <v>258</v>
      </c>
      <c r="E30" s="126"/>
      <c r="F30" s="126"/>
      <c r="G30" s="126"/>
      <c r="H30" s="126"/>
      <c r="I30" s="10" t="s">
        <v>28</v>
      </c>
      <c r="J30" s="39">
        <v>1637.61</v>
      </c>
      <c r="K30" s="58">
        <v>41.75</v>
      </c>
      <c r="L30" s="58">
        <f>K30*1.2288</f>
        <v>51.3024</v>
      </c>
      <c r="M30" s="59">
        <f>L30*J30</f>
        <v>84013.32326399999</v>
      </c>
    </row>
    <row r="31" spans="1:13" ht="27.75" customHeight="1">
      <c r="A31" s="22">
        <v>5</v>
      </c>
      <c r="B31" s="127" t="s">
        <v>53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35"/>
      <c r="M31" s="60">
        <f>SUM(M32:M34)</f>
        <v>48122.75613695999</v>
      </c>
    </row>
    <row r="32" spans="1:13" ht="61.5" customHeight="1">
      <c r="A32" s="26" t="s">
        <v>52</v>
      </c>
      <c r="B32" s="10">
        <v>92580</v>
      </c>
      <c r="C32" s="10" t="s">
        <v>5</v>
      </c>
      <c r="D32" s="126" t="s">
        <v>134</v>
      </c>
      <c r="E32" s="108"/>
      <c r="F32" s="108"/>
      <c r="G32" s="108"/>
      <c r="H32" s="108"/>
      <c r="I32" s="10" t="s">
        <v>28</v>
      </c>
      <c r="J32" s="63">
        <f>'MEMÓRIA DE CÁLCULO'!L26</f>
        <v>510.6</v>
      </c>
      <c r="K32" s="58">
        <v>34.67</v>
      </c>
      <c r="L32" s="58">
        <f>K32*1.2288</f>
        <v>42.602495999999995</v>
      </c>
      <c r="M32" s="59">
        <f>L32*J32</f>
        <v>21752.834457599998</v>
      </c>
    </row>
    <row r="33" spans="1:13" ht="33" customHeight="1">
      <c r="A33" s="26" t="s">
        <v>54</v>
      </c>
      <c r="B33" s="64" t="s">
        <v>261</v>
      </c>
      <c r="C33" s="10" t="s">
        <v>4</v>
      </c>
      <c r="D33" s="126" t="s">
        <v>260</v>
      </c>
      <c r="E33" s="126"/>
      <c r="F33" s="126"/>
      <c r="G33" s="126"/>
      <c r="H33" s="126"/>
      <c r="I33" s="10" t="s">
        <v>28</v>
      </c>
      <c r="J33" s="63">
        <f>'MEMÓRIA DE CÁLCULO'!L27</f>
        <v>510.6</v>
      </c>
      <c r="K33" s="58">
        <v>26.81</v>
      </c>
      <c r="L33" s="58">
        <f>K33*1.2288</f>
        <v>32.94412799999999</v>
      </c>
      <c r="M33" s="59">
        <f>L33*J33</f>
        <v>16821.271756799997</v>
      </c>
    </row>
    <row r="34" spans="1:13" s="78" customFormat="1" ht="35.25" customHeight="1">
      <c r="A34" s="74" t="s">
        <v>55</v>
      </c>
      <c r="B34" s="75" t="s">
        <v>304</v>
      </c>
      <c r="C34" s="75" t="s">
        <v>4</v>
      </c>
      <c r="D34" s="132" t="s">
        <v>317</v>
      </c>
      <c r="E34" s="134"/>
      <c r="F34" s="134"/>
      <c r="G34" s="134"/>
      <c r="H34" s="134"/>
      <c r="I34" s="75" t="s">
        <v>136</v>
      </c>
      <c r="J34" s="75">
        <f>'MEMÓRIA DE CÁLCULO'!L28</f>
        <v>111.44</v>
      </c>
      <c r="K34" s="76">
        <v>69.73</v>
      </c>
      <c r="L34" s="76">
        <f>K34*1.2288</f>
        <v>85.684224</v>
      </c>
      <c r="M34" s="77">
        <f>L34*J34</f>
        <v>9548.64992256</v>
      </c>
    </row>
    <row r="35" spans="1:13" ht="24" customHeight="1">
      <c r="A35" s="22">
        <v>6</v>
      </c>
      <c r="B35" s="127" t="s">
        <v>56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35"/>
      <c r="M35" s="60">
        <f>SUM(M36:M55)</f>
        <v>42844.04121599999</v>
      </c>
    </row>
    <row r="36" spans="1:13" ht="36.75" customHeight="1">
      <c r="A36" s="26" t="s">
        <v>57</v>
      </c>
      <c r="B36" s="69" t="s">
        <v>308</v>
      </c>
      <c r="C36" s="75" t="s">
        <v>4</v>
      </c>
      <c r="D36" s="126" t="s">
        <v>329</v>
      </c>
      <c r="E36" s="126"/>
      <c r="F36" s="126"/>
      <c r="G36" s="126"/>
      <c r="H36" s="126"/>
      <c r="I36" s="10" t="s">
        <v>25</v>
      </c>
      <c r="J36" s="10">
        <v>22</v>
      </c>
      <c r="K36" s="72">
        <v>45.72</v>
      </c>
      <c r="L36" s="58">
        <f>K36*1.2288</f>
        <v>56.180735999999996</v>
      </c>
      <c r="M36" s="59">
        <f>L36*J36</f>
        <v>1235.9761919999999</v>
      </c>
    </row>
    <row r="37" spans="1:13" ht="49.5" customHeight="1">
      <c r="A37" s="26" t="s">
        <v>58</v>
      </c>
      <c r="B37" s="73" t="s">
        <v>306</v>
      </c>
      <c r="C37" s="75" t="s">
        <v>4</v>
      </c>
      <c r="D37" s="109" t="s">
        <v>319</v>
      </c>
      <c r="E37" s="110"/>
      <c r="F37" s="110"/>
      <c r="G37" s="110"/>
      <c r="H37" s="111"/>
      <c r="I37" s="69" t="s">
        <v>25</v>
      </c>
      <c r="J37" s="69">
        <v>58</v>
      </c>
      <c r="K37" s="72">
        <v>50.09</v>
      </c>
      <c r="L37" s="58">
        <f>K37*1.2288</f>
        <v>61.550592</v>
      </c>
      <c r="M37" s="59">
        <f>L37*J37</f>
        <v>3569.9343360000003</v>
      </c>
    </row>
    <row r="38" spans="1:13" ht="30">
      <c r="A38" s="26" t="s">
        <v>59</v>
      </c>
      <c r="B38" s="70" t="s">
        <v>309</v>
      </c>
      <c r="C38" s="75" t="s">
        <v>4</v>
      </c>
      <c r="D38" s="109" t="s">
        <v>318</v>
      </c>
      <c r="E38" s="110"/>
      <c r="F38" s="110"/>
      <c r="G38" s="110"/>
      <c r="H38" s="111"/>
      <c r="I38" s="69" t="s">
        <v>25</v>
      </c>
      <c r="J38" s="69">
        <v>6</v>
      </c>
      <c r="K38" s="72">
        <v>67.31</v>
      </c>
      <c r="L38" s="58">
        <f>K38*1.2288</f>
        <v>82.710528</v>
      </c>
      <c r="M38" s="59">
        <f>L38*J38</f>
        <v>496.26316799999995</v>
      </c>
    </row>
    <row r="39" spans="1:13" ht="15">
      <c r="A39" s="26" t="s">
        <v>60</v>
      </c>
      <c r="B39" s="10">
        <v>83446</v>
      </c>
      <c r="C39" s="10" t="s">
        <v>5</v>
      </c>
      <c r="D39" s="126" t="s">
        <v>145</v>
      </c>
      <c r="E39" s="126"/>
      <c r="F39" s="126"/>
      <c r="G39" s="126"/>
      <c r="H39" s="126"/>
      <c r="I39" s="10" t="s">
        <v>25</v>
      </c>
      <c r="J39" s="10">
        <v>15</v>
      </c>
      <c r="K39" s="58">
        <v>146.28</v>
      </c>
      <c r="L39" s="58">
        <f aca="true" t="shared" si="4" ref="L39:L55">K39*1.2288</f>
        <v>179.748864</v>
      </c>
      <c r="M39" s="59">
        <f aca="true" t="shared" si="5" ref="M39:M55">L39*J39</f>
        <v>2696.23296</v>
      </c>
    </row>
    <row r="40" spans="1:13" ht="35.25" customHeight="1">
      <c r="A40" s="26" t="s">
        <v>61</v>
      </c>
      <c r="B40" s="10">
        <v>86881</v>
      </c>
      <c r="C40" s="10" t="s">
        <v>5</v>
      </c>
      <c r="D40" s="126" t="s">
        <v>147</v>
      </c>
      <c r="E40" s="126"/>
      <c r="F40" s="126"/>
      <c r="G40" s="126"/>
      <c r="H40" s="126"/>
      <c r="I40" s="10" t="s">
        <v>25</v>
      </c>
      <c r="J40" s="10">
        <v>11</v>
      </c>
      <c r="K40" s="58">
        <v>111.12</v>
      </c>
      <c r="L40" s="58">
        <f t="shared" si="4"/>
        <v>136.544256</v>
      </c>
      <c r="M40" s="59">
        <f t="shared" si="5"/>
        <v>1501.9868159999999</v>
      </c>
    </row>
    <row r="41" spans="1:13" s="78" customFormat="1" ht="66" customHeight="1">
      <c r="A41" s="74" t="s">
        <v>62</v>
      </c>
      <c r="B41" s="75">
        <v>89957</v>
      </c>
      <c r="C41" s="75" t="s">
        <v>5</v>
      </c>
      <c r="D41" s="136" t="s">
        <v>301</v>
      </c>
      <c r="E41" s="137"/>
      <c r="F41" s="137"/>
      <c r="G41" s="137"/>
      <c r="H41" s="138"/>
      <c r="I41" s="75" t="s">
        <v>25</v>
      </c>
      <c r="J41" s="75">
        <v>50</v>
      </c>
      <c r="K41" s="76">
        <v>101.37</v>
      </c>
      <c r="L41" s="76">
        <f t="shared" si="4"/>
        <v>124.56345599999999</v>
      </c>
      <c r="M41" s="77">
        <f t="shared" si="5"/>
        <v>6228.172799999999</v>
      </c>
    </row>
    <row r="42" spans="1:13" ht="32.25" customHeight="1">
      <c r="A42" s="26" t="s">
        <v>63</v>
      </c>
      <c r="B42" s="64">
        <v>95544</v>
      </c>
      <c r="C42" s="10" t="s">
        <v>5</v>
      </c>
      <c r="D42" s="126" t="s">
        <v>262</v>
      </c>
      <c r="E42" s="126"/>
      <c r="F42" s="126"/>
      <c r="G42" s="126"/>
      <c r="H42" s="126"/>
      <c r="I42" s="10" t="s">
        <v>25</v>
      </c>
      <c r="J42" s="39">
        <v>6</v>
      </c>
      <c r="K42" s="58">
        <v>27.26</v>
      </c>
      <c r="L42" s="58">
        <f t="shared" si="4"/>
        <v>33.497088</v>
      </c>
      <c r="M42" s="59">
        <f t="shared" si="5"/>
        <v>200.982528</v>
      </c>
    </row>
    <row r="43" spans="1:13" ht="67.5" customHeight="1">
      <c r="A43" s="26" t="s">
        <v>64</v>
      </c>
      <c r="B43" s="69">
        <v>94495</v>
      </c>
      <c r="C43" s="79" t="s">
        <v>5</v>
      </c>
      <c r="D43" s="109" t="s">
        <v>320</v>
      </c>
      <c r="E43" s="110"/>
      <c r="F43" s="110"/>
      <c r="G43" s="110"/>
      <c r="H43" s="111"/>
      <c r="I43" s="69" t="s">
        <v>25</v>
      </c>
      <c r="J43" s="71">
        <v>23</v>
      </c>
      <c r="K43" s="58">
        <v>56.88</v>
      </c>
      <c r="L43" s="58">
        <f t="shared" si="4"/>
        <v>69.894144</v>
      </c>
      <c r="M43" s="59">
        <f t="shared" si="5"/>
        <v>1607.565312</v>
      </c>
    </row>
    <row r="44" spans="1:13" ht="32.25" customHeight="1">
      <c r="A44" s="26" t="s">
        <v>65</v>
      </c>
      <c r="B44" s="69">
        <v>89351</v>
      </c>
      <c r="C44" s="79" t="s">
        <v>5</v>
      </c>
      <c r="D44" s="109" t="s">
        <v>311</v>
      </c>
      <c r="E44" s="110"/>
      <c r="F44" s="110"/>
      <c r="G44" s="110"/>
      <c r="H44" s="111"/>
      <c r="I44" s="69" t="s">
        <v>25</v>
      </c>
      <c r="J44" s="71">
        <v>2</v>
      </c>
      <c r="K44" s="58">
        <v>22.18</v>
      </c>
      <c r="L44" s="58">
        <f t="shared" si="4"/>
        <v>27.254783999999997</v>
      </c>
      <c r="M44" s="59">
        <f t="shared" si="5"/>
        <v>54.509567999999994</v>
      </c>
    </row>
    <row r="45" spans="1:13" ht="49.5" customHeight="1">
      <c r="A45" s="26" t="s">
        <v>312</v>
      </c>
      <c r="B45" s="10" t="s">
        <v>148</v>
      </c>
      <c r="C45" s="10" t="s">
        <v>4</v>
      </c>
      <c r="D45" s="126" t="s">
        <v>149</v>
      </c>
      <c r="E45" s="126"/>
      <c r="F45" s="126"/>
      <c r="G45" s="126"/>
      <c r="H45" s="126"/>
      <c r="I45" s="10" t="s">
        <v>136</v>
      </c>
      <c r="J45" s="10">
        <f>40+40+25</f>
        <v>105</v>
      </c>
      <c r="K45" s="58">
        <v>27.27</v>
      </c>
      <c r="L45" s="58">
        <f t="shared" si="4"/>
        <v>33.509375999999996</v>
      </c>
      <c r="M45" s="59">
        <f t="shared" si="5"/>
        <v>3518.4844799999996</v>
      </c>
    </row>
    <row r="46" spans="1:13" ht="45.75" customHeight="1">
      <c r="A46" s="26" t="s">
        <v>66</v>
      </c>
      <c r="B46" s="10" t="s">
        <v>150</v>
      </c>
      <c r="C46" s="10" t="s">
        <v>4</v>
      </c>
      <c r="D46" s="126" t="s">
        <v>151</v>
      </c>
      <c r="E46" s="126"/>
      <c r="F46" s="126"/>
      <c r="G46" s="126"/>
      <c r="H46" s="126"/>
      <c r="I46" s="10" t="s">
        <v>136</v>
      </c>
      <c r="J46" s="10">
        <v>50</v>
      </c>
      <c r="K46" s="58">
        <v>18.8</v>
      </c>
      <c r="L46" s="58">
        <f t="shared" si="4"/>
        <v>23.10144</v>
      </c>
      <c r="M46" s="59">
        <f t="shared" si="5"/>
        <v>1155.0720000000001</v>
      </c>
    </row>
    <row r="47" spans="1:13" ht="47.25" customHeight="1">
      <c r="A47" s="26" t="s">
        <v>67</v>
      </c>
      <c r="B47" s="10" t="s">
        <v>152</v>
      </c>
      <c r="C47" s="10" t="s">
        <v>4</v>
      </c>
      <c r="D47" s="126" t="s">
        <v>153</v>
      </c>
      <c r="E47" s="126"/>
      <c r="F47" s="126"/>
      <c r="G47" s="126"/>
      <c r="H47" s="126"/>
      <c r="I47" s="10" t="s">
        <v>136</v>
      </c>
      <c r="J47" s="10">
        <v>40</v>
      </c>
      <c r="K47" s="58">
        <v>14.62</v>
      </c>
      <c r="L47" s="58">
        <f t="shared" si="4"/>
        <v>17.965055999999997</v>
      </c>
      <c r="M47" s="59">
        <f t="shared" si="5"/>
        <v>718.6022399999999</v>
      </c>
    </row>
    <row r="48" spans="1:13" s="78" customFormat="1" ht="24" customHeight="1">
      <c r="A48" s="74" t="s">
        <v>68</v>
      </c>
      <c r="B48" s="75" t="s">
        <v>302</v>
      </c>
      <c r="C48" s="75" t="s">
        <v>4</v>
      </c>
      <c r="D48" s="132" t="s">
        <v>303</v>
      </c>
      <c r="E48" s="132"/>
      <c r="F48" s="132"/>
      <c r="G48" s="132"/>
      <c r="H48" s="132"/>
      <c r="I48" s="75" t="s">
        <v>25</v>
      </c>
      <c r="J48" s="75">
        <v>2</v>
      </c>
      <c r="K48" s="76">
        <v>920.28</v>
      </c>
      <c r="L48" s="76">
        <f t="shared" si="4"/>
        <v>1130.8400639999998</v>
      </c>
      <c r="M48" s="77">
        <f t="shared" si="5"/>
        <v>2261.6801279999995</v>
      </c>
    </row>
    <row r="49" spans="1:13" s="78" customFormat="1" ht="123" customHeight="1">
      <c r="A49" s="74" t="s">
        <v>69</v>
      </c>
      <c r="B49" s="75">
        <v>93350</v>
      </c>
      <c r="C49" s="75" t="s">
        <v>5</v>
      </c>
      <c r="D49" s="136" t="s">
        <v>305</v>
      </c>
      <c r="E49" s="137"/>
      <c r="F49" s="137"/>
      <c r="G49" s="137"/>
      <c r="H49" s="138"/>
      <c r="I49" s="75" t="s">
        <v>25</v>
      </c>
      <c r="J49" s="75">
        <v>1</v>
      </c>
      <c r="K49" s="76">
        <v>685.06</v>
      </c>
      <c r="L49" s="76">
        <f t="shared" si="4"/>
        <v>841.8017279999999</v>
      </c>
      <c r="M49" s="77">
        <f t="shared" si="5"/>
        <v>841.8017279999999</v>
      </c>
    </row>
    <row r="50" spans="1:13" ht="66" customHeight="1">
      <c r="A50" s="26" t="s">
        <v>70</v>
      </c>
      <c r="B50" s="10">
        <v>86928</v>
      </c>
      <c r="C50" s="10" t="s">
        <v>5</v>
      </c>
      <c r="D50" s="126" t="s">
        <v>154</v>
      </c>
      <c r="E50" s="108"/>
      <c r="F50" s="108"/>
      <c r="G50" s="108"/>
      <c r="H50" s="108"/>
      <c r="I50" s="10" t="s">
        <v>25</v>
      </c>
      <c r="J50" s="39">
        <v>2</v>
      </c>
      <c r="K50" s="58">
        <v>241.87</v>
      </c>
      <c r="L50" s="58">
        <f t="shared" si="4"/>
        <v>297.209856</v>
      </c>
      <c r="M50" s="59">
        <f t="shared" si="5"/>
        <v>594.419712</v>
      </c>
    </row>
    <row r="51" spans="1:13" ht="57" customHeight="1">
      <c r="A51" s="26" t="s">
        <v>71</v>
      </c>
      <c r="B51" s="88" t="s">
        <v>326</v>
      </c>
      <c r="C51" s="88" t="s">
        <v>4</v>
      </c>
      <c r="D51" s="109" t="s">
        <v>327</v>
      </c>
      <c r="E51" s="110"/>
      <c r="F51" s="110"/>
      <c r="G51" s="110"/>
      <c r="H51" s="111"/>
      <c r="I51" s="88" t="s">
        <v>25</v>
      </c>
      <c r="J51" s="89">
        <v>6</v>
      </c>
      <c r="K51" s="58">
        <v>196.72</v>
      </c>
      <c r="L51" s="58">
        <f>K51*1.2288</f>
        <v>241.72953599999997</v>
      </c>
      <c r="M51" s="59">
        <f>L51*J51</f>
        <v>1450.3772159999999</v>
      </c>
    </row>
    <row r="52" spans="1:13" ht="75" customHeight="1">
      <c r="A52" s="26" t="s">
        <v>72</v>
      </c>
      <c r="B52" s="88" t="s">
        <v>324</v>
      </c>
      <c r="C52" s="88" t="s">
        <v>4</v>
      </c>
      <c r="D52" s="133" t="s">
        <v>325</v>
      </c>
      <c r="E52" s="133"/>
      <c r="F52" s="133"/>
      <c r="G52" s="133"/>
      <c r="H52" s="133"/>
      <c r="I52" s="10" t="s">
        <v>25</v>
      </c>
      <c r="J52" s="39">
        <v>6</v>
      </c>
      <c r="K52" s="58">
        <v>198.61</v>
      </c>
      <c r="L52" s="58">
        <f t="shared" si="4"/>
        <v>244.051968</v>
      </c>
      <c r="M52" s="59">
        <f t="shared" si="5"/>
        <v>1464.311808</v>
      </c>
    </row>
    <row r="53" spans="1:13" s="78" customFormat="1" ht="27.75" customHeight="1">
      <c r="A53" s="26" t="s">
        <v>313</v>
      </c>
      <c r="B53" s="75">
        <v>86900</v>
      </c>
      <c r="C53" s="75" t="s">
        <v>5</v>
      </c>
      <c r="D53" s="132" t="s">
        <v>155</v>
      </c>
      <c r="E53" s="132"/>
      <c r="F53" s="132"/>
      <c r="G53" s="132"/>
      <c r="H53" s="132"/>
      <c r="I53" s="75" t="s">
        <v>25</v>
      </c>
      <c r="J53" s="75">
        <v>11</v>
      </c>
      <c r="K53" s="76">
        <v>136.85</v>
      </c>
      <c r="L53" s="76">
        <f t="shared" si="4"/>
        <v>168.16127999999998</v>
      </c>
      <c r="M53" s="77">
        <f t="shared" si="5"/>
        <v>1849.7740799999997</v>
      </c>
    </row>
    <row r="54" spans="1:13" s="78" customFormat="1" ht="99.75" customHeight="1">
      <c r="A54" s="26" t="s">
        <v>314</v>
      </c>
      <c r="B54" s="75">
        <v>86941</v>
      </c>
      <c r="C54" s="75" t="s">
        <v>5</v>
      </c>
      <c r="D54" s="132" t="s">
        <v>310</v>
      </c>
      <c r="E54" s="132"/>
      <c r="F54" s="132"/>
      <c r="G54" s="132"/>
      <c r="H54" s="132"/>
      <c r="I54" s="75" t="s">
        <v>25</v>
      </c>
      <c r="J54" s="75">
        <v>17</v>
      </c>
      <c r="K54" s="76">
        <v>497.18</v>
      </c>
      <c r="L54" s="76">
        <f t="shared" si="4"/>
        <v>610.9347839999999</v>
      </c>
      <c r="M54" s="77">
        <f t="shared" si="5"/>
        <v>10385.891327999998</v>
      </c>
    </row>
    <row r="55" spans="1:13" ht="48.75" customHeight="1">
      <c r="A55" s="26" t="s">
        <v>323</v>
      </c>
      <c r="B55" s="10">
        <v>86909</v>
      </c>
      <c r="C55" s="10" t="s">
        <v>5</v>
      </c>
      <c r="D55" s="126" t="s">
        <v>156</v>
      </c>
      <c r="E55" s="126"/>
      <c r="F55" s="126"/>
      <c r="G55" s="126"/>
      <c r="H55" s="126"/>
      <c r="I55" s="10" t="s">
        <v>25</v>
      </c>
      <c r="J55" s="39">
        <v>11</v>
      </c>
      <c r="K55" s="58">
        <v>74.87</v>
      </c>
      <c r="L55" s="58">
        <f t="shared" si="4"/>
        <v>92.000256</v>
      </c>
      <c r="M55" s="59">
        <f t="shared" si="5"/>
        <v>1012.0028159999999</v>
      </c>
    </row>
    <row r="56" spans="1:13" ht="26.25" customHeight="1">
      <c r="A56" s="22">
        <v>7</v>
      </c>
      <c r="B56" s="127" t="s">
        <v>344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35"/>
      <c r="M56" s="60">
        <f>SUM(M57:M67)</f>
        <v>51240.72652799999</v>
      </c>
    </row>
    <row r="57" spans="1:13" s="78" customFormat="1" ht="61.5" customHeight="1">
      <c r="A57" s="74" t="s">
        <v>73</v>
      </c>
      <c r="B57" s="75">
        <v>93128</v>
      </c>
      <c r="C57" s="75" t="s">
        <v>5</v>
      </c>
      <c r="D57" s="132" t="s">
        <v>288</v>
      </c>
      <c r="E57" s="132"/>
      <c r="F57" s="132"/>
      <c r="G57" s="132"/>
      <c r="H57" s="132"/>
      <c r="I57" s="75" t="s">
        <v>25</v>
      </c>
      <c r="J57" s="75">
        <v>92</v>
      </c>
      <c r="K57" s="76">
        <v>100.14</v>
      </c>
      <c r="L57" s="76">
        <f>K57*1.2288</f>
        <v>123.052032</v>
      </c>
      <c r="M57" s="77">
        <f>L57*J57</f>
        <v>11320.786944</v>
      </c>
    </row>
    <row r="58" spans="1:13" s="78" customFormat="1" ht="55.5" customHeight="1">
      <c r="A58" s="74" t="s">
        <v>74</v>
      </c>
      <c r="B58" s="75" t="s">
        <v>289</v>
      </c>
      <c r="C58" s="75" t="s">
        <v>5</v>
      </c>
      <c r="D58" s="132" t="s">
        <v>290</v>
      </c>
      <c r="E58" s="132"/>
      <c r="F58" s="132"/>
      <c r="G58" s="132"/>
      <c r="H58" s="132"/>
      <c r="I58" s="75" t="s">
        <v>25</v>
      </c>
      <c r="J58" s="75">
        <v>41</v>
      </c>
      <c r="K58" s="76">
        <v>166.31</v>
      </c>
      <c r="L58" s="76">
        <f aca="true" t="shared" si="6" ref="L58:L67">K58*1.2288</f>
        <v>204.36172799999997</v>
      </c>
      <c r="M58" s="77">
        <f aca="true" t="shared" si="7" ref="M58:M67">L58*J58</f>
        <v>8378.830848</v>
      </c>
    </row>
    <row r="59" spans="1:13" s="78" customFormat="1" ht="32.25" customHeight="1">
      <c r="A59" s="74" t="s">
        <v>75</v>
      </c>
      <c r="B59" s="75">
        <v>97592</v>
      </c>
      <c r="C59" s="75" t="s">
        <v>5</v>
      </c>
      <c r="D59" s="132" t="s">
        <v>291</v>
      </c>
      <c r="E59" s="132"/>
      <c r="F59" s="132"/>
      <c r="G59" s="132"/>
      <c r="H59" s="132"/>
      <c r="I59" s="75" t="s">
        <v>25</v>
      </c>
      <c r="J59" s="75">
        <v>51</v>
      </c>
      <c r="K59" s="76">
        <v>89.07</v>
      </c>
      <c r="L59" s="76">
        <f t="shared" si="6"/>
        <v>109.44921599999998</v>
      </c>
      <c r="M59" s="77">
        <f t="shared" si="7"/>
        <v>5581.910015999999</v>
      </c>
    </row>
    <row r="60" spans="1:13" s="78" customFormat="1" ht="54.75" customHeight="1">
      <c r="A60" s="74" t="s">
        <v>76</v>
      </c>
      <c r="B60" s="75">
        <v>93142</v>
      </c>
      <c r="C60" s="75" t="s">
        <v>5</v>
      </c>
      <c r="D60" s="132" t="s">
        <v>292</v>
      </c>
      <c r="E60" s="132"/>
      <c r="F60" s="132"/>
      <c r="G60" s="132"/>
      <c r="H60" s="132"/>
      <c r="I60" s="75" t="s">
        <v>25</v>
      </c>
      <c r="J60" s="75">
        <v>119</v>
      </c>
      <c r="K60" s="76">
        <v>133.06</v>
      </c>
      <c r="L60" s="76">
        <f t="shared" si="6"/>
        <v>163.50412799999998</v>
      </c>
      <c r="M60" s="77">
        <f t="shared" si="7"/>
        <v>19456.991231999997</v>
      </c>
    </row>
    <row r="61" spans="1:13" s="78" customFormat="1" ht="59.25" customHeight="1">
      <c r="A61" s="74" t="s">
        <v>77</v>
      </c>
      <c r="B61" s="75">
        <v>93144</v>
      </c>
      <c r="C61" s="75" t="s">
        <v>5</v>
      </c>
      <c r="D61" s="132" t="s">
        <v>321</v>
      </c>
      <c r="E61" s="132"/>
      <c r="F61" s="132"/>
      <c r="G61" s="132"/>
      <c r="H61" s="132"/>
      <c r="I61" s="75" t="s">
        <v>25</v>
      </c>
      <c r="J61" s="75">
        <v>25</v>
      </c>
      <c r="K61" s="76">
        <v>147.75</v>
      </c>
      <c r="L61" s="76">
        <f t="shared" si="6"/>
        <v>181.55519999999999</v>
      </c>
      <c r="M61" s="77">
        <f t="shared" si="7"/>
        <v>4538.879999999999</v>
      </c>
    </row>
    <row r="62" spans="1:13" s="78" customFormat="1" ht="48" customHeight="1">
      <c r="A62" s="74" t="s">
        <v>78</v>
      </c>
      <c r="B62" s="75">
        <v>92982</v>
      </c>
      <c r="C62" s="75" t="s">
        <v>5</v>
      </c>
      <c r="D62" s="132" t="s">
        <v>297</v>
      </c>
      <c r="E62" s="132"/>
      <c r="F62" s="132"/>
      <c r="G62" s="132"/>
      <c r="H62" s="132"/>
      <c r="I62" s="75" t="s">
        <v>136</v>
      </c>
      <c r="J62" s="75">
        <v>30</v>
      </c>
      <c r="K62" s="76">
        <v>8</v>
      </c>
      <c r="L62" s="76">
        <f t="shared" si="6"/>
        <v>9.8304</v>
      </c>
      <c r="M62" s="77">
        <f t="shared" si="7"/>
        <v>294.912</v>
      </c>
    </row>
    <row r="63" spans="1:13" s="78" customFormat="1" ht="33" customHeight="1">
      <c r="A63" s="74" t="s">
        <v>79</v>
      </c>
      <c r="B63" s="75">
        <v>93654</v>
      </c>
      <c r="C63" s="75" t="s">
        <v>5</v>
      </c>
      <c r="D63" s="132" t="s">
        <v>295</v>
      </c>
      <c r="E63" s="132"/>
      <c r="F63" s="132"/>
      <c r="G63" s="132"/>
      <c r="H63" s="132"/>
      <c r="I63" s="75" t="s">
        <v>25</v>
      </c>
      <c r="J63" s="75">
        <v>30</v>
      </c>
      <c r="K63" s="76">
        <v>11.34</v>
      </c>
      <c r="L63" s="76">
        <f t="shared" si="6"/>
        <v>13.934591999999999</v>
      </c>
      <c r="M63" s="77">
        <f t="shared" si="7"/>
        <v>418.03775999999993</v>
      </c>
    </row>
    <row r="64" spans="1:13" s="78" customFormat="1" ht="40.5" customHeight="1">
      <c r="A64" s="74" t="s">
        <v>80</v>
      </c>
      <c r="B64" s="75">
        <v>93655</v>
      </c>
      <c r="C64" s="75" t="s">
        <v>5</v>
      </c>
      <c r="D64" s="133" t="s">
        <v>296</v>
      </c>
      <c r="E64" s="133"/>
      <c r="F64" s="133"/>
      <c r="G64" s="133"/>
      <c r="H64" s="133"/>
      <c r="I64" s="75" t="s">
        <v>25</v>
      </c>
      <c r="J64" s="75">
        <v>4</v>
      </c>
      <c r="K64" s="76">
        <v>12.14</v>
      </c>
      <c r="L64" s="76">
        <f t="shared" si="6"/>
        <v>14.917632</v>
      </c>
      <c r="M64" s="77">
        <f t="shared" si="7"/>
        <v>59.670528</v>
      </c>
    </row>
    <row r="65" spans="1:13" s="78" customFormat="1" ht="36.75" customHeight="1">
      <c r="A65" s="74" t="s">
        <v>81</v>
      </c>
      <c r="B65" s="75">
        <v>93656</v>
      </c>
      <c r="C65" s="75" t="s">
        <v>5</v>
      </c>
      <c r="D65" s="133" t="s">
        <v>322</v>
      </c>
      <c r="E65" s="133"/>
      <c r="F65" s="133"/>
      <c r="G65" s="133"/>
      <c r="H65" s="133"/>
      <c r="I65" s="75" t="s">
        <v>25</v>
      </c>
      <c r="J65" s="75">
        <v>2</v>
      </c>
      <c r="K65" s="76">
        <v>12.35</v>
      </c>
      <c r="L65" s="76">
        <f t="shared" si="6"/>
        <v>15.175679999999998</v>
      </c>
      <c r="M65" s="77">
        <f t="shared" si="7"/>
        <v>30.351359999999996</v>
      </c>
    </row>
    <row r="66" spans="1:13" s="78" customFormat="1" ht="74.25" customHeight="1">
      <c r="A66" s="74" t="s">
        <v>82</v>
      </c>
      <c r="B66" s="75">
        <v>84402</v>
      </c>
      <c r="C66" s="75" t="s">
        <v>5</v>
      </c>
      <c r="D66" s="136" t="s">
        <v>307</v>
      </c>
      <c r="E66" s="137"/>
      <c r="F66" s="137"/>
      <c r="G66" s="137"/>
      <c r="H66" s="138"/>
      <c r="I66" s="75" t="s">
        <v>25</v>
      </c>
      <c r="J66" s="75">
        <v>1</v>
      </c>
      <c r="K66" s="76">
        <v>60.53</v>
      </c>
      <c r="L66" s="76">
        <f t="shared" si="6"/>
        <v>74.37926399999999</v>
      </c>
      <c r="M66" s="77">
        <f t="shared" si="7"/>
        <v>74.37926399999999</v>
      </c>
    </row>
    <row r="67" spans="1:13" s="78" customFormat="1" ht="63" customHeight="1">
      <c r="A67" s="74" t="s">
        <v>83</v>
      </c>
      <c r="B67" s="75" t="s">
        <v>293</v>
      </c>
      <c r="C67" s="75" t="s">
        <v>5</v>
      </c>
      <c r="D67" s="132" t="s">
        <v>294</v>
      </c>
      <c r="E67" s="134"/>
      <c r="F67" s="134"/>
      <c r="G67" s="134"/>
      <c r="H67" s="134"/>
      <c r="I67" s="75" t="s">
        <v>25</v>
      </c>
      <c r="J67" s="75">
        <v>1</v>
      </c>
      <c r="K67" s="76">
        <v>883.77</v>
      </c>
      <c r="L67" s="76">
        <f t="shared" si="6"/>
        <v>1085.9765759999998</v>
      </c>
      <c r="M67" s="77">
        <f t="shared" si="7"/>
        <v>1085.9765759999998</v>
      </c>
    </row>
    <row r="68" spans="1:13" ht="25.5" customHeight="1">
      <c r="A68" s="22">
        <v>8</v>
      </c>
      <c r="B68" s="127" t="s">
        <v>84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35"/>
      <c r="M68" s="60">
        <f>SUM(M69:M75)</f>
        <v>67096.33449983998</v>
      </c>
    </row>
    <row r="69" spans="1:13" ht="50.25" customHeight="1">
      <c r="A69" s="27" t="s">
        <v>137</v>
      </c>
      <c r="B69" s="66" t="s">
        <v>278</v>
      </c>
      <c r="C69" s="14" t="s">
        <v>5</v>
      </c>
      <c r="D69" s="129" t="s">
        <v>233</v>
      </c>
      <c r="E69" s="130"/>
      <c r="F69" s="130"/>
      <c r="G69" s="130"/>
      <c r="H69" s="131"/>
      <c r="I69" s="14" t="s">
        <v>25</v>
      </c>
      <c r="J69" s="13">
        <v>2</v>
      </c>
      <c r="K69" s="61">
        <v>655.35</v>
      </c>
      <c r="L69" s="61">
        <f aca="true" t="shared" si="8" ref="L69:L75">K69*1.2288</f>
        <v>805.29408</v>
      </c>
      <c r="M69" s="62">
        <f aca="true" t="shared" si="9" ref="M69:M75">L69*J69</f>
        <v>1610.58816</v>
      </c>
    </row>
    <row r="70" spans="1:15" ht="84" customHeight="1">
      <c r="A70" s="27" t="s">
        <v>138</v>
      </c>
      <c r="B70" s="10">
        <v>90843</v>
      </c>
      <c r="C70" s="10" t="s">
        <v>5</v>
      </c>
      <c r="D70" s="111" t="s">
        <v>144</v>
      </c>
      <c r="E70" s="126"/>
      <c r="F70" s="126"/>
      <c r="G70" s="126"/>
      <c r="H70" s="109"/>
      <c r="I70" s="10" t="s">
        <v>25</v>
      </c>
      <c r="J70" s="39">
        <v>32</v>
      </c>
      <c r="K70" s="58">
        <v>724.18</v>
      </c>
      <c r="L70" s="58">
        <f t="shared" si="8"/>
        <v>889.8723839999999</v>
      </c>
      <c r="M70" s="59">
        <f t="shared" si="9"/>
        <v>28475.916287999997</v>
      </c>
      <c r="O70" s="9"/>
    </row>
    <row r="71" spans="1:13" ht="60.75" customHeight="1">
      <c r="A71" s="27" t="s">
        <v>139</v>
      </c>
      <c r="B71" s="38">
        <v>68050</v>
      </c>
      <c r="C71" s="10" t="s">
        <v>5</v>
      </c>
      <c r="D71" s="109" t="s">
        <v>232</v>
      </c>
      <c r="E71" s="110"/>
      <c r="F71" s="110"/>
      <c r="G71" s="110"/>
      <c r="H71" s="111"/>
      <c r="I71" s="10" t="s">
        <v>28</v>
      </c>
      <c r="J71" s="39">
        <f>'MEMÓRIA DE CÁLCULO'!L36</f>
        <v>4.2</v>
      </c>
      <c r="K71" s="58">
        <v>354.17</v>
      </c>
      <c r="L71" s="58">
        <f t="shared" si="8"/>
        <v>435.204096</v>
      </c>
      <c r="M71" s="59">
        <f t="shared" si="9"/>
        <v>1827.8572032</v>
      </c>
    </row>
    <row r="72" spans="1:13" ht="78.75" customHeight="1">
      <c r="A72" s="27" t="s">
        <v>140</v>
      </c>
      <c r="B72" s="37">
        <v>90841</v>
      </c>
      <c r="C72" s="37" t="s">
        <v>5</v>
      </c>
      <c r="D72" s="109" t="s">
        <v>143</v>
      </c>
      <c r="E72" s="110"/>
      <c r="F72" s="110"/>
      <c r="G72" s="110"/>
      <c r="H72" s="111"/>
      <c r="I72" s="37" t="s">
        <v>25</v>
      </c>
      <c r="J72" s="39">
        <v>4</v>
      </c>
      <c r="K72" s="58">
        <v>658.01</v>
      </c>
      <c r="L72" s="58">
        <f t="shared" si="8"/>
        <v>808.5626879999999</v>
      </c>
      <c r="M72" s="59">
        <f t="shared" si="9"/>
        <v>3234.2507519999995</v>
      </c>
    </row>
    <row r="73" spans="1:13" ht="75" customHeight="1">
      <c r="A73" s="27" t="s">
        <v>141</v>
      </c>
      <c r="B73" s="37" t="s">
        <v>218</v>
      </c>
      <c r="C73" s="37" t="s">
        <v>4</v>
      </c>
      <c r="D73" s="109" t="s">
        <v>221</v>
      </c>
      <c r="E73" s="110"/>
      <c r="F73" s="110"/>
      <c r="G73" s="110"/>
      <c r="H73" s="111"/>
      <c r="I73" s="37" t="s">
        <v>28</v>
      </c>
      <c r="J73" s="39">
        <v>3.75</v>
      </c>
      <c r="K73" s="58">
        <v>416.04</v>
      </c>
      <c r="L73" s="58">
        <f t="shared" si="8"/>
        <v>511.22995199999997</v>
      </c>
      <c r="M73" s="59">
        <f t="shared" si="9"/>
        <v>1917.11232</v>
      </c>
    </row>
    <row r="74" spans="1:13" ht="76.5" customHeight="1">
      <c r="A74" s="27" t="s">
        <v>142</v>
      </c>
      <c r="B74" s="37" t="s">
        <v>219</v>
      </c>
      <c r="C74" s="37" t="s">
        <v>4</v>
      </c>
      <c r="D74" s="109" t="s">
        <v>222</v>
      </c>
      <c r="E74" s="110"/>
      <c r="F74" s="110"/>
      <c r="G74" s="110"/>
      <c r="H74" s="111"/>
      <c r="I74" s="37" t="s">
        <v>28</v>
      </c>
      <c r="J74" s="39">
        <f>'MEMÓRIA DE CÁLCULO'!L38</f>
        <v>38.5</v>
      </c>
      <c r="K74" s="58">
        <v>413</v>
      </c>
      <c r="L74" s="58">
        <f t="shared" si="8"/>
        <v>507.4943999999999</v>
      </c>
      <c r="M74" s="59">
        <f t="shared" si="9"/>
        <v>19538.534399999997</v>
      </c>
    </row>
    <row r="75" spans="1:13" ht="76.5" customHeight="1">
      <c r="A75" s="27" t="s">
        <v>220</v>
      </c>
      <c r="B75" s="38">
        <v>94568</v>
      </c>
      <c r="C75" s="37" t="s">
        <v>5</v>
      </c>
      <c r="D75" s="126" t="s">
        <v>234</v>
      </c>
      <c r="E75" s="126"/>
      <c r="F75" s="126"/>
      <c r="G75" s="126"/>
      <c r="H75" s="126"/>
      <c r="I75" s="37" t="s">
        <v>28</v>
      </c>
      <c r="J75" s="39">
        <f>'MEMÓRIA DE CÁLCULO'!L39</f>
        <v>12.87</v>
      </c>
      <c r="K75" s="58">
        <v>663.44</v>
      </c>
      <c r="L75" s="58">
        <f t="shared" si="8"/>
        <v>815.235072</v>
      </c>
      <c r="M75" s="59">
        <f t="shared" si="9"/>
        <v>10492.07537664</v>
      </c>
    </row>
    <row r="76" spans="1:13" ht="24.75" customHeight="1">
      <c r="A76" s="22">
        <v>9</v>
      </c>
      <c r="B76" s="127" t="s">
        <v>85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60">
        <f>SUM(M77:M80)</f>
        <v>136192.49455104</v>
      </c>
    </row>
    <row r="77" spans="1:13" ht="61.5" customHeight="1">
      <c r="A77" s="23" t="s">
        <v>86</v>
      </c>
      <c r="B77" s="64">
        <v>87879</v>
      </c>
      <c r="C77" s="10" t="s">
        <v>5</v>
      </c>
      <c r="D77" s="126" t="s">
        <v>263</v>
      </c>
      <c r="E77" s="126"/>
      <c r="F77" s="126"/>
      <c r="G77" s="126"/>
      <c r="H77" s="126"/>
      <c r="I77" s="10" t="s">
        <v>28</v>
      </c>
      <c r="J77" s="39">
        <f>'MEMÓRIA DE CÁLCULO'!L41</f>
        <v>3274.62</v>
      </c>
      <c r="K77" s="58">
        <v>2.82</v>
      </c>
      <c r="L77" s="58">
        <f>K77*1.2288</f>
        <v>3.4652159999999994</v>
      </c>
      <c r="M77" s="59">
        <f>L77*J77</f>
        <v>11347.265617919998</v>
      </c>
    </row>
    <row r="78" spans="1:13" ht="29.25" customHeight="1">
      <c r="A78" s="23" t="s">
        <v>87</v>
      </c>
      <c r="B78" s="10" t="s">
        <v>117</v>
      </c>
      <c r="C78" s="10" t="s">
        <v>4</v>
      </c>
      <c r="D78" s="126" t="s">
        <v>118</v>
      </c>
      <c r="E78" s="126"/>
      <c r="F78" s="126"/>
      <c r="G78" s="126"/>
      <c r="H78" s="126"/>
      <c r="I78" s="10" t="s">
        <v>28</v>
      </c>
      <c r="J78" s="39">
        <f>'MEMÓRIA DE CÁLCULO'!L42</f>
        <v>2857.26</v>
      </c>
      <c r="K78" s="58">
        <v>23.75</v>
      </c>
      <c r="L78" s="58">
        <f>K78*1.2288</f>
        <v>29.183999999999997</v>
      </c>
      <c r="M78" s="59">
        <f>L78*J78</f>
        <v>83386.27584</v>
      </c>
    </row>
    <row r="79" spans="1:13" ht="30" customHeight="1">
      <c r="A79" s="23" t="s">
        <v>88</v>
      </c>
      <c r="B79" s="10" t="s">
        <v>119</v>
      </c>
      <c r="C79" s="10" t="s">
        <v>4</v>
      </c>
      <c r="D79" s="126" t="s">
        <v>120</v>
      </c>
      <c r="E79" s="126"/>
      <c r="F79" s="126"/>
      <c r="G79" s="126"/>
      <c r="H79" s="126"/>
      <c r="I79" s="10" t="s">
        <v>28</v>
      </c>
      <c r="J79" s="39">
        <f>'MEMÓRIA DE CÁLCULO'!L43</f>
        <v>417.36</v>
      </c>
      <c r="K79" s="58">
        <v>22.97</v>
      </c>
      <c r="L79" s="58">
        <f>K79*1.2288</f>
        <v>28.225535999999995</v>
      </c>
      <c r="M79" s="59">
        <f>L79*J79</f>
        <v>11780.209704959998</v>
      </c>
    </row>
    <row r="80" spans="1:13" ht="82.5" customHeight="1">
      <c r="A80" s="23" t="s">
        <v>89</v>
      </c>
      <c r="B80" s="65" t="s">
        <v>275</v>
      </c>
      <c r="C80" s="10" t="s">
        <v>4</v>
      </c>
      <c r="D80" s="109" t="s">
        <v>122</v>
      </c>
      <c r="E80" s="110"/>
      <c r="F80" s="110"/>
      <c r="G80" s="110"/>
      <c r="H80" s="111"/>
      <c r="I80" s="10" t="s">
        <v>28</v>
      </c>
      <c r="J80" s="39">
        <f>'MEMÓRIA DE CÁLCULO'!L44</f>
        <v>417.36</v>
      </c>
      <c r="K80" s="58">
        <v>57.87</v>
      </c>
      <c r="L80" s="58">
        <f>K80*1.2288</f>
        <v>71.11065599999999</v>
      </c>
      <c r="M80" s="59">
        <f>L80*J80</f>
        <v>29678.743388159997</v>
      </c>
    </row>
    <row r="81" spans="1:13" ht="24" customHeight="1">
      <c r="A81" s="22">
        <v>10</v>
      </c>
      <c r="B81" s="127" t="s">
        <v>90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60">
        <f>SUM(M82:M85)</f>
        <v>51353.210757119996</v>
      </c>
    </row>
    <row r="82" spans="1:13" ht="80.25" customHeight="1">
      <c r="A82" s="12" t="s">
        <v>130</v>
      </c>
      <c r="B82" s="10" t="s">
        <v>160</v>
      </c>
      <c r="C82" s="10" t="s">
        <v>4</v>
      </c>
      <c r="D82" s="111" t="s">
        <v>161</v>
      </c>
      <c r="E82" s="126"/>
      <c r="F82" s="126"/>
      <c r="G82" s="126"/>
      <c r="H82" s="109"/>
      <c r="I82" s="10" t="s">
        <v>28</v>
      </c>
      <c r="J82" s="63">
        <f>'MEMÓRIA DE CÁLCULO'!L46</f>
        <v>440.58</v>
      </c>
      <c r="K82" s="58">
        <v>71.97</v>
      </c>
      <c r="L82" s="58">
        <f>K82*1.2288</f>
        <v>88.436736</v>
      </c>
      <c r="M82" s="58">
        <f>L82*J82</f>
        <v>38963.45714688</v>
      </c>
    </row>
    <row r="83" spans="1:13" ht="45.75" customHeight="1">
      <c r="A83" s="12" t="s">
        <v>157</v>
      </c>
      <c r="B83" s="10">
        <v>68325</v>
      </c>
      <c r="C83" s="10" t="s">
        <v>5</v>
      </c>
      <c r="D83" s="109" t="s">
        <v>162</v>
      </c>
      <c r="E83" s="110"/>
      <c r="F83" s="110"/>
      <c r="G83" s="110"/>
      <c r="H83" s="111"/>
      <c r="I83" s="10" t="s">
        <v>28</v>
      </c>
      <c r="J83" s="63">
        <f>'MEMÓRIA DE CÁLCULO'!L47</f>
        <v>149.74</v>
      </c>
      <c r="K83" s="58">
        <v>40.39</v>
      </c>
      <c r="L83" s="58">
        <f>K83*1.2288</f>
        <v>49.631232</v>
      </c>
      <c r="M83" s="58">
        <f>L83*J83</f>
        <v>7431.78067968</v>
      </c>
    </row>
    <row r="84" spans="1:13" ht="54" customHeight="1">
      <c r="A84" s="12" t="s">
        <v>158</v>
      </c>
      <c r="B84" s="10" t="s">
        <v>163</v>
      </c>
      <c r="C84" s="10" t="s">
        <v>4</v>
      </c>
      <c r="D84" s="109" t="s">
        <v>164</v>
      </c>
      <c r="E84" s="110"/>
      <c r="F84" s="110"/>
      <c r="G84" s="110"/>
      <c r="H84" s="111"/>
      <c r="I84" s="10" t="s">
        <v>136</v>
      </c>
      <c r="J84" s="63">
        <f>'MEMÓRIA DE CÁLCULO'!L48</f>
        <v>390.09</v>
      </c>
      <c r="K84" s="58">
        <v>9.51</v>
      </c>
      <c r="L84" s="58">
        <f>K84*1.2288</f>
        <v>11.685887999999998</v>
      </c>
      <c r="M84" s="58">
        <f>L84*J84</f>
        <v>4558.548049919999</v>
      </c>
    </row>
    <row r="85" spans="1:13" ht="15">
      <c r="A85" s="12" t="s">
        <v>159</v>
      </c>
      <c r="B85" s="64" t="s">
        <v>165</v>
      </c>
      <c r="C85" s="10" t="s">
        <v>4</v>
      </c>
      <c r="D85" s="112" t="s">
        <v>166</v>
      </c>
      <c r="E85" s="113"/>
      <c r="F85" s="113"/>
      <c r="G85" s="113"/>
      <c r="H85" s="114"/>
      <c r="I85" s="10" t="s">
        <v>28</v>
      </c>
      <c r="J85" s="63">
        <f>'MEMÓRIA DE CÁLCULO'!L49</f>
        <v>1.57</v>
      </c>
      <c r="K85" s="58">
        <v>207.04</v>
      </c>
      <c r="L85" s="58">
        <f>K85*1.2288</f>
        <v>254.41075199999997</v>
      </c>
      <c r="M85" s="58">
        <f>L85*J85</f>
        <v>399.42488063999997</v>
      </c>
    </row>
    <row r="86" spans="1:13" ht="26.25" customHeight="1">
      <c r="A86" s="22">
        <v>11</v>
      </c>
      <c r="B86" s="127" t="s">
        <v>91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60">
        <f>SUM(M87:M93)</f>
        <v>85819.38057216001</v>
      </c>
    </row>
    <row r="87" spans="1:13" ht="33" customHeight="1">
      <c r="A87" s="23" t="s">
        <v>92</v>
      </c>
      <c r="B87" s="10">
        <v>88489</v>
      </c>
      <c r="C87" s="10" t="s">
        <v>5</v>
      </c>
      <c r="D87" s="126" t="s">
        <v>123</v>
      </c>
      <c r="E87" s="126"/>
      <c r="F87" s="126"/>
      <c r="G87" s="126"/>
      <c r="H87" s="126"/>
      <c r="I87" s="10" t="s">
        <v>28</v>
      </c>
      <c r="J87" s="39">
        <f>'MEMÓRIA DE CÁLCULO'!L51</f>
        <v>2857.26</v>
      </c>
      <c r="K87" s="58">
        <v>10.85</v>
      </c>
      <c r="L87" s="58">
        <f aca="true" t="shared" si="10" ref="L87:L93">K87*1.2288</f>
        <v>13.332479999999999</v>
      </c>
      <c r="M87" s="59">
        <f aca="true" t="shared" si="11" ref="M87:M93">L87*J87</f>
        <v>38094.3618048</v>
      </c>
    </row>
    <row r="88" spans="1:13" ht="32.25" customHeight="1">
      <c r="A88" s="23" t="s">
        <v>93</v>
      </c>
      <c r="B88" s="10">
        <v>88488</v>
      </c>
      <c r="C88" s="10" t="s">
        <v>5</v>
      </c>
      <c r="D88" s="126" t="s">
        <v>124</v>
      </c>
      <c r="E88" s="126"/>
      <c r="F88" s="126"/>
      <c r="G88" s="126"/>
      <c r="H88" s="126"/>
      <c r="I88" s="10" t="s">
        <v>28</v>
      </c>
      <c r="J88" s="39">
        <f>'MEMÓRIA DE CÁLCULO'!L52</f>
        <v>444.53</v>
      </c>
      <c r="K88" s="58">
        <v>12.4</v>
      </c>
      <c r="L88" s="58">
        <f t="shared" si="10"/>
        <v>15.237119999999999</v>
      </c>
      <c r="M88" s="59">
        <f t="shared" si="11"/>
        <v>6773.3569535999995</v>
      </c>
    </row>
    <row r="89" spans="1:13" ht="49.5" customHeight="1">
      <c r="A89" s="23" t="s">
        <v>94</v>
      </c>
      <c r="B89" s="10">
        <v>88415</v>
      </c>
      <c r="C89" s="10" t="s">
        <v>5</v>
      </c>
      <c r="D89" s="126" t="s">
        <v>125</v>
      </c>
      <c r="E89" s="126"/>
      <c r="F89" s="126"/>
      <c r="G89" s="126"/>
      <c r="H89" s="126"/>
      <c r="I89" s="10" t="s">
        <v>28</v>
      </c>
      <c r="J89" s="39">
        <f>'MEMÓRIA DE CÁLCULO'!L53</f>
        <v>640.28</v>
      </c>
      <c r="K89" s="58">
        <v>2.58</v>
      </c>
      <c r="L89" s="58">
        <f t="shared" si="10"/>
        <v>3.170304</v>
      </c>
      <c r="M89" s="59">
        <f t="shared" si="11"/>
        <v>2029.8822451199999</v>
      </c>
    </row>
    <row r="90" spans="1:13" ht="37.5" customHeight="1">
      <c r="A90" s="23" t="s">
        <v>95</v>
      </c>
      <c r="B90" s="10" t="s">
        <v>126</v>
      </c>
      <c r="C90" s="10" t="s">
        <v>4</v>
      </c>
      <c r="D90" s="126" t="s">
        <v>127</v>
      </c>
      <c r="E90" s="126"/>
      <c r="F90" s="126"/>
      <c r="G90" s="126"/>
      <c r="H90" s="126"/>
      <c r="I90" s="10" t="s">
        <v>28</v>
      </c>
      <c r="J90" s="39">
        <f>'MEMÓRIA DE CÁLCULO'!L54</f>
        <v>2409.78</v>
      </c>
      <c r="K90" s="58">
        <v>9.73</v>
      </c>
      <c r="L90" s="58">
        <f t="shared" si="10"/>
        <v>11.956223999999999</v>
      </c>
      <c r="M90" s="59">
        <f t="shared" si="11"/>
        <v>28811.86947072</v>
      </c>
    </row>
    <row r="91" spans="1:13" ht="35.25" customHeight="1">
      <c r="A91" s="23" t="s">
        <v>96</v>
      </c>
      <c r="B91" s="10" t="s">
        <v>128</v>
      </c>
      <c r="C91" s="10" t="s">
        <v>4</v>
      </c>
      <c r="D91" s="126" t="s">
        <v>129</v>
      </c>
      <c r="E91" s="126"/>
      <c r="F91" s="126"/>
      <c r="G91" s="126"/>
      <c r="H91" s="126"/>
      <c r="I91" s="10" t="s">
        <v>28</v>
      </c>
      <c r="J91" s="39">
        <f>'MEMÓRIA DE CÁLCULO'!L55</f>
        <v>444.53</v>
      </c>
      <c r="K91" s="58">
        <v>16.07</v>
      </c>
      <c r="L91" s="58">
        <f t="shared" si="10"/>
        <v>19.746816</v>
      </c>
      <c r="M91" s="59">
        <f t="shared" si="11"/>
        <v>8778.05211648</v>
      </c>
    </row>
    <row r="92" spans="1:13" ht="45" customHeight="1">
      <c r="A92" s="23" t="s">
        <v>236</v>
      </c>
      <c r="B92" s="43" t="s">
        <v>239</v>
      </c>
      <c r="C92" s="43" t="s">
        <v>4</v>
      </c>
      <c r="D92" s="126" t="s">
        <v>238</v>
      </c>
      <c r="E92" s="126"/>
      <c r="F92" s="126"/>
      <c r="G92" s="126"/>
      <c r="H92" s="126"/>
      <c r="I92" s="43" t="s">
        <v>28</v>
      </c>
      <c r="J92" s="44">
        <f>'MEMÓRIA DE CÁLCULO'!L56</f>
        <v>5.04</v>
      </c>
      <c r="K92" s="58">
        <v>18.47</v>
      </c>
      <c r="L92" s="58">
        <f t="shared" si="10"/>
        <v>22.695935999999996</v>
      </c>
      <c r="M92" s="59">
        <f t="shared" si="11"/>
        <v>114.38751743999998</v>
      </c>
    </row>
    <row r="93" spans="1:13" ht="54.75" customHeight="1">
      <c r="A93" s="23" t="s">
        <v>237</v>
      </c>
      <c r="B93" s="43" t="s">
        <v>241</v>
      </c>
      <c r="C93" s="43" t="s">
        <v>4</v>
      </c>
      <c r="D93" s="126" t="s">
        <v>240</v>
      </c>
      <c r="E93" s="126"/>
      <c r="F93" s="126"/>
      <c r="G93" s="126"/>
      <c r="H93" s="126"/>
      <c r="I93" s="43" t="s">
        <v>28</v>
      </c>
      <c r="J93" s="44">
        <f>'MEMÓRIA DE CÁLCULO'!L57</f>
        <v>58.8</v>
      </c>
      <c r="K93" s="58">
        <v>16.85</v>
      </c>
      <c r="L93" s="58">
        <f t="shared" si="10"/>
        <v>20.70528</v>
      </c>
      <c r="M93" s="59">
        <f t="shared" si="11"/>
        <v>1217.4704639999998</v>
      </c>
    </row>
    <row r="94" spans="1:13" ht="24.75" customHeight="1">
      <c r="A94" s="22">
        <v>12</v>
      </c>
      <c r="B94" s="127" t="s">
        <v>97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60">
        <f>SUM(M95:M107)</f>
        <v>53481.153576959994</v>
      </c>
    </row>
    <row r="95" spans="1:13" ht="33" customHeight="1">
      <c r="A95" s="26" t="s">
        <v>98</v>
      </c>
      <c r="B95" s="10" t="s">
        <v>167</v>
      </c>
      <c r="C95" s="10" t="s">
        <v>4</v>
      </c>
      <c r="D95" s="126" t="s">
        <v>168</v>
      </c>
      <c r="E95" s="126"/>
      <c r="F95" s="126"/>
      <c r="G95" s="126"/>
      <c r="H95" s="126"/>
      <c r="I95" s="10" t="s">
        <v>28</v>
      </c>
      <c r="J95" s="63">
        <f>'MEMÓRIA DE CÁLCULO'!L59</f>
        <v>19.46</v>
      </c>
      <c r="K95" s="58">
        <v>298.47</v>
      </c>
      <c r="L95" s="58">
        <f aca="true" t="shared" si="12" ref="L95:L107">K95*1.2288</f>
        <v>366.759936</v>
      </c>
      <c r="M95" s="59">
        <f aca="true" t="shared" si="13" ref="M95:M107">L95*J95</f>
        <v>7137.14835456</v>
      </c>
    </row>
    <row r="96" spans="1:13" ht="63.75" customHeight="1">
      <c r="A96" s="26" t="s">
        <v>173</v>
      </c>
      <c r="B96" s="64" t="s">
        <v>252</v>
      </c>
      <c r="C96" s="64" t="s">
        <v>5</v>
      </c>
      <c r="D96" s="109" t="s">
        <v>250</v>
      </c>
      <c r="E96" s="110"/>
      <c r="F96" s="110"/>
      <c r="G96" s="110"/>
      <c r="H96" s="111"/>
      <c r="I96" s="64" t="s">
        <v>28</v>
      </c>
      <c r="J96" s="63">
        <f>'MEMÓRIA DE CÁLCULO'!L60</f>
        <v>7.88</v>
      </c>
      <c r="K96" s="58">
        <v>274.58</v>
      </c>
      <c r="L96" s="58">
        <f t="shared" si="12"/>
        <v>337.40390399999995</v>
      </c>
      <c r="M96" s="59">
        <f t="shared" si="13"/>
        <v>2658.7427635199997</v>
      </c>
    </row>
    <row r="97" spans="1:13" ht="15">
      <c r="A97" s="26" t="s">
        <v>174</v>
      </c>
      <c r="B97" s="10" t="s">
        <v>169</v>
      </c>
      <c r="C97" s="10" t="s">
        <v>4</v>
      </c>
      <c r="D97" s="108" t="s">
        <v>170</v>
      </c>
      <c r="E97" s="108"/>
      <c r="F97" s="108"/>
      <c r="G97" s="108"/>
      <c r="H97" s="108"/>
      <c r="I97" s="10" t="s">
        <v>28</v>
      </c>
      <c r="J97" s="63">
        <f>'MEMÓRIA DE CÁLCULO'!L61</f>
        <v>54.25</v>
      </c>
      <c r="K97" s="58">
        <v>204.09</v>
      </c>
      <c r="L97" s="58">
        <f t="shared" si="12"/>
        <v>250.785792</v>
      </c>
      <c r="M97" s="59">
        <f t="shared" si="13"/>
        <v>13605.129216</v>
      </c>
    </row>
    <row r="98" spans="1:13" ht="36" customHeight="1">
      <c r="A98" s="26" t="s">
        <v>175</v>
      </c>
      <c r="B98" s="10" t="s">
        <v>171</v>
      </c>
      <c r="C98" s="10" t="s">
        <v>4</v>
      </c>
      <c r="D98" s="109" t="s">
        <v>172</v>
      </c>
      <c r="E98" s="110"/>
      <c r="F98" s="110"/>
      <c r="G98" s="110"/>
      <c r="H98" s="111"/>
      <c r="I98" s="10" t="s">
        <v>25</v>
      </c>
      <c r="J98" s="39">
        <v>4</v>
      </c>
      <c r="K98" s="58">
        <v>224.97</v>
      </c>
      <c r="L98" s="58">
        <f t="shared" si="12"/>
        <v>276.443136</v>
      </c>
      <c r="M98" s="59">
        <f t="shared" si="13"/>
        <v>1105.772544</v>
      </c>
    </row>
    <row r="99" spans="1:13" ht="36" customHeight="1">
      <c r="A99" s="26" t="s">
        <v>194</v>
      </c>
      <c r="B99" s="37" t="s">
        <v>204</v>
      </c>
      <c r="C99" s="37" t="s">
        <v>4</v>
      </c>
      <c r="D99" s="109" t="s">
        <v>205</v>
      </c>
      <c r="E99" s="110"/>
      <c r="F99" s="110"/>
      <c r="G99" s="110"/>
      <c r="H99" s="111"/>
      <c r="I99" s="37" t="s">
        <v>25</v>
      </c>
      <c r="J99" s="39">
        <v>24</v>
      </c>
      <c r="K99" s="58">
        <v>51.85</v>
      </c>
      <c r="L99" s="58">
        <f t="shared" si="12"/>
        <v>63.71328</v>
      </c>
      <c r="M99" s="59">
        <f t="shared" si="13"/>
        <v>1529.11872</v>
      </c>
    </row>
    <row r="100" spans="1:13" ht="33" customHeight="1">
      <c r="A100" s="26" t="s">
        <v>200</v>
      </c>
      <c r="B100" s="37" t="s">
        <v>203</v>
      </c>
      <c r="C100" s="37" t="s">
        <v>4</v>
      </c>
      <c r="D100" s="109" t="s">
        <v>202</v>
      </c>
      <c r="E100" s="110"/>
      <c r="F100" s="110"/>
      <c r="G100" s="110"/>
      <c r="H100" s="111"/>
      <c r="I100" s="37" t="s">
        <v>25</v>
      </c>
      <c r="J100" s="39">
        <v>24</v>
      </c>
      <c r="K100" s="58">
        <v>38.26</v>
      </c>
      <c r="L100" s="58">
        <f t="shared" si="12"/>
        <v>47.013887999999994</v>
      </c>
      <c r="M100" s="59">
        <f t="shared" si="13"/>
        <v>1128.3333119999998</v>
      </c>
    </row>
    <row r="101" spans="1:13" ht="25.5" customHeight="1">
      <c r="A101" s="26" t="s">
        <v>201</v>
      </c>
      <c r="B101" s="37" t="s">
        <v>199</v>
      </c>
      <c r="C101" s="37" t="s">
        <v>4</v>
      </c>
      <c r="D101" s="109" t="s">
        <v>198</v>
      </c>
      <c r="E101" s="110"/>
      <c r="F101" s="110"/>
      <c r="G101" s="110"/>
      <c r="H101" s="111"/>
      <c r="I101" s="37" t="s">
        <v>25</v>
      </c>
      <c r="J101" s="39">
        <v>16</v>
      </c>
      <c r="K101" s="58">
        <v>50.57</v>
      </c>
      <c r="L101" s="58">
        <f t="shared" si="12"/>
        <v>62.140415999999995</v>
      </c>
      <c r="M101" s="59">
        <f t="shared" si="13"/>
        <v>994.2466559999999</v>
      </c>
    </row>
    <row r="102" spans="1:13" ht="21" customHeight="1">
      <c r="A102" s="26" t="s">
        <v>210</v>
      </c>
      <c r="B102" s="37" t="s">
        <v>207</v>
      </c>
      <c r="C102" s="37" t="s">
        <v>4</v>
      </c>
      <c r="D102" s="109" t="s">
        <v>206</v>
      </c>
      <c r="E102" s="110"/>
      <c r="F102" s="110"/>
      <c r="G102" s="110"/>
      <c r="H102" s="111"/>
      <c r="I102" s="37" t="s">
        <v>25</v>
      </c>
      <c r="J102" s="39">
        <v>4</v>
      </c>
      <c r="K102" s="58">
        <v>25.58</v>
      </c>
      <c r="L102" s="58">
        <f t="shared" si="12"/>
        <v>31.432703999999994</v>
      </c>
      <c r="M102" s="59">
        <f t="shared" si="13"/>
        <v>125.73081599999998</v>
      </c>
    </row>
    <row r="103" spans="1:13" ht="27" customHeight="1">
      <c r="A103" s="26" t="s">
        <v>211</v>
      </c>
      <c r="B103" s="37" t="s">
        <v>208</v>
      </c>
      <c r="C103" s="37" t="s">
        <v>4</v>
      </c>
      <c r="D103" s="109" t="s">
        <v>209</v>
      </c>
      <c r="E103" s="110"/>
      <c r="F103" s="110"/>
      <c r="G103" s="110"/>
      <c r="H103" s="111"/>
      <c r="I103" s="37" t="s">
        <v>25</v>
      </c>
      <c r="J103" s="39">
        <v>2</v>
      </c>
      <c r="K103" s="58">
        <v>104.96</v>
      </c>
      <c r="L103" s="58">
        <f t="shared" si="12"/>
        <v>128.97484799999998</v>
      </c>
      <c r="M103" s="59">
        <f t="shared" si="13"/>
        <v>257.94969599999996</v>
      </c>
    </row>
    <row r="104" spans="1:13" ht="15">
      <c r="A104" s="26" t="s">
        <v>212</v>
      </c>
      <c r="B104" s="10">
        <v>85180</v>
      </c>
      <c r="C104" s="10" t="s">
        <v>5</v>
      </c>
      <c r="D104" s="112" t="s">
        <v>176</v>
      </c>
      <c r="E104" s="113"/>
      <c r="F104" s="113"/>
      <c r="G104" s="113"/>
      <c r="H104" s="114"/>
      <c r="I104" s="10" t="s">
        <v>28</v>
      </c>
      <c r="J104" s="63">
        <f>'MEMÓRIA DE CÁLCULO'!L62</f>
        <v>28.21</v>
      </c>
      <c r="K104" s="58">
        <v>12.66</v>
      </c>
      <c r="L104" s="58">
        <f t="shared" si="12"/>
        <v>15.556607999999999</v>
      </c>
      <c r="M104" s="59">
        <f t="shared" si="13"/>
        <v>438.85191168</v>
      </c>
    </row>
    <row r="105" spans="1:13" ht="15">
      <c r="A105" s="26" t="s">
        <v>226</v>
      </c>
      <c r="B105" s="75" t="s">
        <v>225</v>
      </c>
      <c r="C105" s="38" t="s">
        <v>5</v>
      </c>
      <c r="D105" s="112" t="s">
        <v>224</v>
      </c>
      <c r="E105" s="113"/>
      <c r="F105" s="113"/>
      <c r="G105" s="113"/>
      <c r="H105" s="114"/>
      <c r="I105" s="38" t="s">
        <v>28</v>
      </c>
      <c r="J105" s="63">
        <f>'MEMÓRIA DE CÁLCULO'!L63</f>
        <v>50.25</v>
      </c>
      <c r="K105" s="58">
        <v>275.39</v>
      </c>
      <c r="L105" s="58">
        <f t="shared" si="12"/>
        <v>338.3992319999999</v>
      </c>
      <c r="M105" s="59">
        <f t="shared" si="13"/>
        <v>17004.561407999998</v>
      </c>
    </row>
    <row r="106" spans="1:13" ht="51.75" customHeight="1">
      <c r="A106" s="26" t="s">
        <v>229</v>
      </c>
      <c r="B106" s="38" t="s">
        <v>230</v>
      </c>
      <c r="C106" s="38" t="s">
        <v>5</v>
      </c>
      <c r="D106" s="109" t="s">
        <v>228</v>
      </c>
      <c r="E106" s="110"/>
      <c r="F106" s="110"/>
      <c r="G106" s="110"/>
      <c r="H106" s="111"/>
      <c r="I106" s="38" t="s">
        <v>28</v>
      </c>
      <c r="J106" s="63">
        <f>'MEMÓRIA DE CÁLCULO'!L64</f>
        <v>5</v>
      </c>
      <c r="K106" s="58">
        <v>691.53</v>
      </c>
      <c r="L106" s="58">
        <f t="shared" si="12"/>
        <v>849.7520639999999</v>
      </c>
      <c r="M106" s="59">
        <f t="shared" si="13"/>
        <v>4248.760319999999</v>
      </c>
    </row>
    <row r="107" spans="1:13" ht="15">
      <c r="A107" s="26" t="s">
        <v>251</v>
      </c>
      <c r="B107" s="15" t="s">
        <v>196</v>
      </c>
      <c r="C107" s="15" t="s">
        <v>4</v>
      </c>
      <c r="D107" s="108" t="s">
        <v>195</v>
      </c>
      <c r="E107" s="108"/>
      <c r="F107" s="108"/>
      <c r="G107" s="108"/>
      <c r="H107" s="108"/>
      <c r="I107" s="15" t="s">
        <v>28</v>
      </c>
      <c r="J107" s="63">
        <f>'MEMÓRIA DE CÁLCULO'!L65</f>
        <v>525.3</v>
      </c>
      <c r="K107" s="58">
        <v>5.03</v>
      </c>
      <c r="L107" s="58">
        <f t="shared" si="12"/>
        <v>6.180864</v>
      </c>
      <c r="M107" s="59">
        <f t="shared" si="13"/>
        <v>3246.8078591999997</v>
      </c>
    </row>
    <row r="108" spans="1:13" ht="25.5" customHeight="1">
      <c r="A108" s="99">
        <v>13</v>
      </c>
      <c r="B108" s="122" t="s">
        <v>330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4"/>
      <c r="M108" s="100">
        <f>SUM(M109:M114)</f>
        <v>6420.320255999999</v>
      </c>
    </row>
    <row r="109" spans="1:13" ht="25.5" customHeight="1">
      <c r="A109" s="94" t="s">
        <v>337</v>
      </c>
      <c r="B109" s="94">
        <v>39598</v>
      </c>
      <c r="C109" s="94" t="s">
        <v>5</v>
      </c>
      <c r="D109" s="125" t="s">
        <v>331</v>
      </c>
      <c r="E109" s="125"/>
      <c r="F109" s="125"/>
      <c r="G109" s="125"/>
      <c r="H109" s="125"/>
      <c r="I109" s="94" t="s">
        <v>136</v>
      </c>
      <c r="J109" s="94">
        <v>946.52</v>
      </c>
      <c r="K109" s="101">
        <v>1.05</v>
      </c>
      <c r="L109" s="101">
        <f>K109*1.2288</f>
        <v>1.2902399999999998</v>
      </c>
      <c r="M109" s="101">
        <f>L109*J109</f>
        <v>1221.2379647999999</v>
      </c>
    </row>
    <row r="110" spans="1:13" ht="44.25" customHeight="1">
      <c r="A110" s="94" t="s">
        <v>338</v>
      </c>
      <c r="B110" s="94">
        <v>92872</v>
      </c>
      <c r="C110" s="94" t="s">
        <v>5</v>
      </c>
      <c r="D110" s="103" t="s">
        <v>332</v>
      </c>
      <c r="E110" s="104"/>
      <c r="F110" s="104"/>
      <c r="G110" s="104"/>
      <c r="H110" s="105"/>
      <c r="I110" s="94" t="s">
        <v>10</v>
      </c>
      <c r="J110" s="94">
        <v>37</v>
      </c>
      <c r="K110" s="101">
        <v>8.45</v>
      </c>
      <c r="L110" s="101">
        <f>K110*1.2288</f>
        <v>10.383359999999998</v>
      </c>
      <c r="M110" s="101">
        <f>L110*J110</f>
        <v>384.1843199999999</v>
      </c>
    </row>
    <row r="111" spans="1:13" ht="45.75" customHeight="1">
      <c r="A111" s="94" t="s">
        <v>339</v>
      </c>
      <c r="B111" s="94">
        <v>11251</v>
      </c>
      <c r="C111" s="94" t="s">
        <v>5</v>
      </c>
      <c r="D111" s="103" t="s">
        <v>333</v>
      </c>
      <c r="E111" s="104"/>
      <c r="F111" s="104"/>
      <c r="G111" s="104"/>
      <c r="H111" s="105"/>
      <c r="I111" s="94" t="s">
        <v>10</v>
      </c>
      <c r="J111" s="94">
        <v>1</v>
      </c>
      <c r="K111" s="101">
        <v>64.48</v>
      </c>
      <c r="L111" s="101">
        <f>K111*1.2288</f>
        <v>79.233024</v>
      </c>
      <c r="M111" s="101">
        <f>L111*J111</f>
        <v>79.233024</v>
      </c>
    </row>
    <row r="112" spans="1:13" ht="45.75" customHeight="1">
      <c r="A112" s="94" t="s">
        <v>340</v>
      </c>
      <c r="B112" s="94">
        <v>91846</v>
      </c>
      <c r="C112" s="94" t="s">
        <v>5</v>
      </c>
      <c r="D112" s="103" t="s">
        <v>334</v>
      </c>
      <c r="E112" s="104"/>
      <c r="F112" s="104"/>
      <c r="G112" s="104"/>
      <c r="H112" s="105"/>
      <c r="I112" s="94" t="s">
        <v>136</v>
      </c>
      <c r="J112" s="94">
        <v>186.24</v>
      </c>
      <c r="K112" s="101">
        <v>6.6</v>
      </c>
      <c r="L112" s="101">
        <f>K112*1.2288</f>
        <v>8.110079999999998</v>
      </c>
      <c r="M112" s="101">
        <f>L112*J112</f>
        <v>1510.4212991999998</v>
      </c>
    </row>
    <row r="113" spans="1:13" ht="45.75" customHeight="1">
      <c r="A113" s="94" t="s">
        <v>341</v>
      </c>
      <c r="B113" s="94">
        <v>39595</v>
      </c>
      <c r="C113" s="94" t="s">
        <v>5</v>
      </c>
      <c r="D113" s="103" t="s">
        <v>335</v>
      </c>
      <c r="E113" s="104"/>
      <c r="F113" s="104"/>
      <c r="G113" s="104"/>
      <c r="H113" s="105"/>
      <c r="I113" s="94" t="s">
        <v>10</v>
      </c>
      <c r="J113" s="94">
        <v>1</v>
      </c>
      <c r="K113" s="101">
        <v>248.57</v>
      </c>
      <c r="L113" s="101">
        <f>K113*1.2288</f>
        <v>305.44281599999994</v>
      </c>
      <c r="M113" s="101">
        <f>L113*J113</f>
        <v>305.44281599999994</v>
      </c>
    </row>
    <row r="114" spans="1:13" ht="31.5" customHeight="1">
      <c r="A114" s="94" t="s">
        <v>342</v>
      </c>
      <c r="B114" s="94">
        <v>98307</v>
      </c>
      <c r="C114" s="94" t="s">
        <v>5</v>
      </c>
      <c r="D114" s="103" t="s">
        <v>336</v>
      </c>
      <c r="E114" s="104"/>
      <c r="F114" s="104"/>
      <c r="G114" s="104"/>
      <c r="H114" s="105"/>
      <c r="I114" s="94" t="s">
        <v>10</v>
      </c>
      <c r="J114" s="94">
        <v>74</v>
      </c>
      <c r="K114" s="101">
        <v>32.11</v>
      </c>
      <c r="L114" s="101">
        <f>K114*1.2288</f>
        <v>39.456768</v>
      </c>
      <c r="M114" s="101">
        <f>L114*J114</f>
        <v>2919.800832</v>
      </c>
    </row>
    <row r="115" spans="1:13" ht="25.5" customHeight="1" thickBot="1">
      <c r="A115" s="115" t="s">
        <v>99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7"/>
      <c r="M115" s="57">
        <f>SUM(M94,M86,M81,M76,M68,M56,M35,M31,M29,M23,M14,M6,M108)</f>
        <v>800494.4757073919</v>
      </c>
    </row>
    <row r="116" spans="1:13" ht="45" customHeight="1">
      <c r="A116" s="118" t="s">
        <v>100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20"/>
    </row>
    <row r="117" spans="1:13" ht="0.75" customHeight="1" thickBot="1">
      <c r="A117" s="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</row>
    <row r="118" spans="1:13" ht="15">
      <c r="A118" s="7"/>
      <c r="B118" s="3"/>
      <c r="C118" s="3"/>
      <c r="D118" s="3" t="s">
        <v>103</v>
      </c>
      <c r="E118" s="3"/>
      <c r="F118" s="3"/>
      <c r="G118" s="3"/>
      <c r="H118" s="3"/>
      <c r="I118" s="3"/>
      <c r="J118" s="3"/>
      <c r="K118" s="3"/>
      <c r="L118" s="3"/>
      <c r="M118" s="4"/>
    </row>
    <row r="119" spans="1:13" ht="15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</row>
    <row r="120" spans="1:13" ht="15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</row>
    <row r="121" spans="1:13" ht="15">
      <c r="A121" s="7"/>
      <c r="B121" s="3"/>
      <c r="C121" s="3"/>
      <c r="D121" s="11"/>
      <c r="E121" s="11"/>
      <c r="F121" s="11"/>
      <c r="G121" s="11"/>
      <c r="H121" s="11"/>
      <c r="I121" s="11"/>
      <c r="J121" s="11"/>
      <c r="K121" s="3"/>
      <c r="L121" s="3"/>
      <c r="M121" s="4"/>
    </row>
    <row r="122" spans="1:13" ht="15">
      <c r="A122" s="7"/>
      <c r="B122" s="3"/>
      <c r="C122" s="3"/>
      <c r="D122" s="121" t="s">
        <v>101</v>
      </c>
      <c r="E122" s="121"/>
      <c r="F122" s="121"/>
      <c r="G122" s="121"/>
      <c r="H122" s="121"/>
      <c r="I122" s="121"/>
      <c r="J122" s="121"/>
      <c r="K122" s="3"/>
      <c r="L122" s="3"/>
      <c r="M122" s="4"/>
    </row>
    <row r="123" spans="1:13" ht="15">
      <c r="A123" s="7"/>
      <c r="B123" s="3"/>
      <c r="C123" s="3"/>
      <c r="D123" s="106" t="s">
        <v>102</v>
      </c>
      <c r="E123" s="106"/>
      <c r="F123" s="106"/>
      <c r="G123" s="106"/>
      <c r="H123" s="106"/>
      <c r="I123" s="106"/>
      <c r="J123" s="106"/>
      <c r="K123" s="3"/>
      <c r="L123" s="3"/>
      <c r="M123" s="4"/>
    </row>
    <row r="124" spans="1:13" ht="15.75" thickBot="1">
      <c r="A124" s="8"/>
      <c r="B124" s="5"/>
      <c r="C124" s="5"/>
      <c r="D124" s="107" t="s">
        <v>104</v>
      </c>
      <c r="E124" s="107"/>
      <c r="F124" s="107"/>
      <c r="G124" s="107"/>
      <c r="H124" s="107"/>
      <c r="I124" s="107"/>
      <c r="J124" s="107"/>
      <c r="K124" s="5"/>
      <c r="L124" s="5"/>
      <c r="M124" s="6"/>
    </row>
  </sheetData>
  <sheetProtection/>
  <mergeCells count="121">
    <mergeCell ref="A1:M1"/>
    <mergeCell ref="A2:K2"/>
    <mergeCell ref="A3:K3"/>
    <mergeCell ref="L3:M3"/>
    <mergeCell ref="A4:K4"/>
    <mergeCell ref="L4:M4"/>
    <mergeCell ref="D107:H107"/>
    <mergeCell ref="D11:H11"/>
    <mergeCell ref="D12:H12"/>
    <mergeCell ref="D13:H13"/>
    <mergeCell ref="B14:L14"/>
    <mergeCell ref="D15:H15"/>
    <mergeCell ref="D16:H16"/>
    <mergeCell ref="D5:H5"/>
    <mergeCell ref="B6:L6"/>
    <mergeCell ref="D7:H7"/>
    <mergeCell ref="D8:H8"/>
    <mergeCell ref="D9:H9"/>
    <mergeCell ref="D10:H10"/>
    <mergeCell ref="D22:H22"/>
    <mergeCell ref="B23:L23"/>
    <mergeCell ref="D24:H24"/>
    <mergeCell ref="D27:H27"/>
    <mergeCell ref="D17:H17"/>
    <mergeCell ref="D18:H18"/>
    <mergeCell ref="D19:H19"/>
    <mergeCell ref="D20:H20"/>
    <mergeCell ref="D21:H21"/>
    <mergeCell ref="D25:H25"/>
    <mergeCell ref="D26:H26"/>
    <mergeCell ref="D34:H34"/>
    <mergeCell ref="D36:H36"/>
    <mergeCell ref="D39:H39"/>
    <mergeCell ref="D40:H40"/>
    <mergeCell ref="D37:H37"/>
    <mergeCell ref="D38:H38"/>
    <mergeCell ref="D28:H28"/>
    <mergeCell ref="B29:L29"/>
    <mergeCell ref="D30:H30"/>
    <mergeCell ref="B31:L31"/>
    <mergeCell ref="D32:H32"/>
    <mergeCell ref="D33:H33"/>
    <mergeCell ref="B35:L35"/>
    <mergeCell ref="D45:H45"/>
    <mergeCell ref="D46:H46"/>
    <mergeCell ref="D47:H47"/>
    <mergeCell ref="D48:H48"/>
    <mergeCell ref="D49:H49"/>
    <mergeCell ref="D43:H43"/>
    <mergeCell ref="D44:H44"/>
    <mergeCell ref="D41:H41"/>
    <mergeCell ref="D42:H42"/>
    <mergeCell ref="D61:H61"/>
    <mergeCell ref="D55:H55"/>
    <mergeCell ref="B56:L56"/>
    <mergeCell ref="D57:H57"/>
    <mergeCell ref="D58:H58"/>
    <mergeCell ref="D59:H59"/>
    <mergeCell ref="D60:H60"/>
    <mergeCell ref="D50:H50"/>
    <mergeCell ref="D52:H52"/>
    <mergeCell ref="D53:H53"/>
    <mergeCell ref="D54:H54"/>
    <mergeCell ref="D51:H51"/>
    <mergeCell ref="D63:H63"/>
    <mergeCell ref="D64:H64"/>
    <mergeCell ref="D65:H65"/>
    <mergeCell ref="D67:H67"/>
    <mergeCell ref="B68:L68"/>
    <mergeCell ref="D73:H73"/>
    <mergeCell ref="D66:H66"/>
    <mergeCell ref="B86:L86"/>
    <mergeCell ref="D62:H62"/>
    <mergeCell ref="D87:H87"/>
    <mergeCell ref="B76:L76"/>
    <mergeCell ref="D77:H77"/>
    <mergeCell ref="D78:H78"/>
    <mergeCell ref="D79:H79"/>
    <mergeCell ref="D80:H80"/>
    <mergeCell ref="B81:L81"/>
    <mergeCell ref="D69:H69"/>
    <mergeCell ref="D70:H70"/>
    <mergeCell ref="D71:H71"/>
    <mergeCell ref="D72:H72"/>
    <mergeCell ref="D74:H74"/>
    <mergeCell ref="D75:H75"/>
    <mergeCell ref="D82:H82"/>
    <mergeCell ref="D83:H83"/>
    <mergeCell ref="D84:H84"/>
    <mergeCell ref="D85:H85"/>
    <mergeCell ref="D88:H88"/>
    <mergeCell ref="D89:H89"/>
    <mergeCell ref="D90:H90"/>
    <mergeCell ref="D91:H91"/>
    <mergeCell ref="B94:L94"/>
    <mergeCell ref="D95:H95"/>
    <mergeCell ref="D99:H99"/>
    <mergeCell ref="D101:H101"/>
    <mergeCell ref="D100:H100"/>
    <mergeCell ref="D92:H92"/>
    <mergeCell ref="D93:H93"/>
    <mergeCell ref="D96:H96"/>
    <mergeCell ref="D110:H110"/>
    <mergeCell ref="D111:H111"/>
    <mergeCell ref="D114:H114"/>
    <mergeCell ref="D112:H112"/>
    <mergeCell ref="D113:H113"/>
    <mergeCell ref="D123:J123"/>
    <mergeCell ref="D124:J124"/>
    <mergeCell ref="D97:H97"/>
    <mergeCell ref="D98:H98"/>
    <mergeCell ref="D104:H104"/>
    <mergeCell ref="A115:L115"/>
    <mergeCell ref="A116:M116"/>
    <mergeCell ref="D122:J122"/>
    <mergeCell ref="D102:H102"/>
    <mergeCell ref="D103:H103"/>
    <mergeCell ref="D105:H105"/>
    <mergeCell ref="D106:H106"/>
    <mergeCell ref="B108:L108"/>
    <mergeCell ref="D109:H10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headerFooter>
    <oddHeader>&amp;C&amp;G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="80" zoomScaleNormal="80" zoomScalePageLayoutView="0" workbookViewId="0" topLeftCell="A1">
      <selection activeCell="L67" sqref="L67"/>
    </sheetView>
  </sheetViews>
  <sheetFormatPr defaultColWidth="9.140625" defaultRowHeight="15"/>
  <cols>
    <col min="1" max="1" width="5.7109375" style="0" customWidth="1"/>
    <col min="2" max="2" width="13.7109375" style="0" customWidth="1"/>
    <col min="3" max="3" width="17.28125" style="0" customWidth="1"/>
    <col min="7" max="7" width="12.28125" style="0" customWidth="1"/>
    <col min="8" max="8" width="7.28125" style="0" customWidth="1"/>
    <col min="9" max="9" width="8.57421875" style="0" customWidth="1"/>
    <col min="10" max="10" width="11.57421875" style="0" customWidth="1"/>
    <col min="11" max="11" width="14.140625" style="0" customWidth="1"/>
    <col min="12" max="12" width="13.7109375" style="0" customWidth="1"/>
    <col min="13" max="13" width="7.140625" style="0" customWidth="1"/>
  </cols>
  <sheetData>
    <row r="1" spans="1:13" ht="18.75">
      <c r="A1" s="139" t="s">
        <v>177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2"/>
    </row>
    <row r="2" spans="1:13" ht="1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95" t="s">
        <v>146</v>
      </c>
      <c r="L2" s="96" t="s">
        <v>328</v>
      </c>
      <c r="M2" s="1"/>
    </row>
    <row r="3" spans="1:13" ht="15">
      <c r="A3" s="142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4" t="s">
        <v>276</v>
      </c>
      <c r="L3" s="145"/>
      <c r="M3" s="1"/>
    </row>
    <row r="4" spans="1:13" ht="15.75" thickBot="1">
      <c r="A4" s="146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8" t="s">
        <v>277</v>
      </c>
      <c r="L4" s="149"/>
      <c r="M4" s="1"/>
    </row>
    <row r="5" spans="1:13" ht="21.75" customHeight="1">
      <c r="A5" s="36">
        <v>1</v>
      </c>
      <c r="B5" s="155" t="s">
        <v>15</v>
      </c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1"/>
    </row>
    <row r="6" spans="1:12" ht="15" customHeight="1">
      <c r="A6" s="23" t="s">
        <v>19</v>
      </c>
      <c r="B6" s="92" t="s">
        <v>29</v>
      </c>
      <c r="C6" s="108" t="s">
        <v>30</v>
      </c>
      <c r="D6" s="108"/>
      <c r="E6" s="108"/>
      <c r="F6" s="108"/>
      <c r="G6" s="108"/>
      <c r="H6" s="112" t="s">
        <v>242</v>
      </c>
      <c r="I6" s="113"/>
      <c r="J6" s="113"/>
      <c r="K6" s="114"/>
      <c r="L6" s="24">
        <v>9</v>
      </c>
    </row>
    <row r="7" spans="1:12" ht="15">
      <c r="A7" s="23" t="s">
        <v>20</v>
      </c>
      <c r="B7" s="92" t="s">
        <v>32</v>
      </c>
      <c r="C7" s="108" t="s">
        <v>31</v>
      </c>
      <c r="D7" s="108"/>
      <c r="E7" s="108"/>
      <c r="F7" s="108"/>
      <c r="G7" s="108"/>
      <c r="H7" s="112" t="s">
        <v>197</v>
      </c>
      <c r="I7" s="113"/>
      <c r="J7" s="113"/>
      <c r="K7" s="114"/>
      <c r="L7" s="24">
        <v>525.3</v>
      </c>
    </row>
    <row r="8" spans="1:12" ht="27.75" customHeight="1">
      <c r="A8" s="97">
        <v>2</v>
      </c>
      <c r="B8" s="127" t="s">
        <v>35</v>
      </c>
      <c r="C8" s="128"/>
      <c r="D8" s="128"/>
      <c r="E8" s="128"/>
      <c r="F8" s="128"/>
      <c r="G8" s="128"/>
      <c r="H8" s="128"/>
      <c r="I8" s="128"/>
      <c r="J8" s="128"/>
      <c r="K8" s="128"/>
      <c r="L8" s="154"/>
    </row>
    <row r="9" spans="1:12" ht="109.5" customHeight="1">
      <c r="A9" s="23" t="s">
        <v>36</v>
      </c>
      <c r="B9" s="92" t="s">
        <v>257</v>
      </c>
      <c r="C9" s="126" t="s">
        <v>256</v>
      </c>
      <c r="D9" s="126"/>
      <c r="E9" s="126"/>
      <c r="F9" s="126"/>
      <c r="G9" s="126"/>
      <c r="H9" s="109" t="s">
        <v>279</v>
      </c>
      <c r="I9" s="110"/>
      <c r="J9" s="110"/>
      <c r="K9" s="111"/>
      <c r="L9" s="25">
        <f>(26.15+7.8+3+3+3+3+3+2+2+5.5+4.5+17.85+17.85+3+3+3+3+3+3+3+3+3+1.55+1.2+13+5.6+3.15+5.85+13.35+2.6+2.6+2.6+7.2+4.85+25.6+25.6+32.6+27.6+3+3+3+3+3+3+3+3+1.4+2.8+2.8+2.15+2.15+2.15+2.15+3.15+3.15+3.15+3.15+3.15+3.15+3.15+3.15+3.15+3.15+3.15+1.4)*(0.15*0.25)+103*(0.6*0.6*0.4)</f>
        <v>28.941374999999983</v>
      </c>
    </row>
    <row r="10" spans="1:12" ht="114.75" customHeight="1">
      <c r="A10" s="23" t="s">
        <v>37</v>
      </c>
      <c r="B10" s="92">
        <v>94097</v>
      </c>
      <c r="C10" s="126" t="s">
        <v>107</v>
      </c>
      <c r="D10" s="126"/>
      <c r="E10" s="126"/>
      <c r="F10" s="126"/>
      <c r="G10" s="126"/>
      <c r="H10" s="109" t="s">
        <v>280</v>
      </c>
      <c r="I10" s="110"/>
      <c r="J10" s="110"/>
      <c r="K10" s="111"/>
      <c r="L10" s="25">
        <f>(26.15+7.8+3+3+3+3+3+2+2+5.5+4.5+17.85+17.85+3+3+3+3+3+3+3+3+3+1.55+1.2+13+5.6+3.15+5.85+13.35+2.6+2.6+2.6+7.2+4.85+25.6+25.6+32.6+27.6+3+3+3+3+3+3+3+3+1.4+2.8+2.8+2.15+2.15+2.15+2.15+3.15+3.15+3.15+3.15+3.15+3.15+3.15+3.15+3.15+3.15+3.15+1.4)*(0.15)+103*(0.6*0.6)</f>
        <v>93.51749999999993</v>
      </c>
    </row>
    <row r="11" spans="1:12" ht="44.25" customHeight="1">
      <c r="A11" s="23" t="s">
        <v>38</v>
      </c>
      <c r="B11" s="92" t="s">
        <v>283</v>
      </c>
      <c r="C11" s="126" t="s">
        <v>284</v>
      </c>
      <c r="D11" s="126"/>
      <c r="E11" s="126"/>
      <c r="F11" s="126"/>
      <c r="G11" s="126"/>
      <c r="H11" s="112" t="s">
        <v>197</v>
      </c>
      <c r="I11" s="113"/>
      <c r="J11" s="113"/>
      <c r="K11" s="114"/>
      <c r="L11" s="25">
        <v>525.3</v>
      </c>
    </row>
    <row r="12" spans="1:12" ht="31.5" customHeight="1">
      <c r="A12" s="23" t="s">
        <v>39</v>
      </c>
      <c r="B12" s="92" t="s">
        <v>108</v>
      </c>
      <c r="C12" s="126" t="s">
        <v>109</v>
      </c>
      <c r="D12" s="126"/>
      <c r="E12" s="126"/>
      <c r="F12" s="126"/>
      <c r="G12" s="126"/>
      <c r="H12" s="112" t="s">
        <v>197</v>
      </c>
      <c r="I12" s="113"/>
      <c r="J12" s="113"/>
      <c r="K12" s="114"/>
      <c r="L12" s="25">
        <v>525.3</v>
      </c>
    </row>
    <row r="13" spans="1:12" ht="111.75" customHeight="1">
      <c r="A13" s="23" t="s">
        <v>40</v>
      </c>
      <c r="B13" s="92" t="s">
        <v>110</v>
      </c>
      <c r="C13" s="125" t="s">
        <v>111</v>
      </c>
      <c r="D13" s="125"/>
      <c r="E13" s="125"/>
      <c r="F13" s="125"/>
      <c r="G13" s="125"/>
      <c r="H13" s="109" t="s">
        <v>281</v>
      </c>
      <c r="I13" s="110"/>
      <c r="J13" s="110"/>
      <c r="K13" s="111"/>
      <c r="L13" s="25">
        <f>((26.15+7.8+3+3+3+3+3+2+2+5.5+4.5+17.85+17.85+3+3+3+3+3+3+3+3+3+1.55+1.2+13+5.6+3.15+5.85+13.35+2.6+2.6+2.6+7.2+4.85+25.6+25.6+32.6+27.6+3+3+3+3+3+3+3+3+1.4+2.8+2.8+2.15+2.15+2.15+2.15+3.15+3.15+3.15+3.15+3.15+3.15+3.15+3.15+3.15+3.15+3.15+1.4)*(0.15*0.25))+103*(0.6*0.6*0.4)</f>
        <v>28.941374999999983</v>
      </c>
    </row>
    <row r="14" spans="1:12" ht="113.25" customHeight="1">
      <c r="A14" s="23" t="s">
        <v>41</v>
      </c>
      <c r="B14" s="92">
        <v>94965</v>
      </c>
      <c r="C14" s="126" t="s">
        <v>112</v>
      </c>
      <c r="D14" s="126"/>
      <c r="E14" s="126"/>
      <c r="F14" s="126"/>
      <c r="G14" s="126"/>
      <c r="H14" s="109" t="s">
        <v>281</v>
      </c>
      <c r="I14" s="110"/>
      <c r="J14" s="110"/>
      <c r="K14" s="111"/>
      <c r="L14" s="25">
        <f>((26.15+7.8+3+3+3+3+3+2+2+5.5+4.5+17.85+17.85+3+3+3+3+3+3+3+3+3+1.55+1.2+13+5.6+3.15+5.85+13.35+2.6+2.6+2.6+7.2+4.85+25.6+25.6+32.6+27.6+3+3+3+3+3+3+3+3+1.4+2.8+2.8+2.15+2.15+2.15+2.15+3.15+3.15+3.15+3.15+3.15+3.15+3.15+3.15+3.15+3.15+3.15+1.4)*(0.15*0.25))+103*(0.6*0.6*0.4)</f>
        <v>28.941374999999983</v>
      </c>
    </row>
    <row r="15" spans="1:12" ht="108" customHeight="1">
      <c r="A15" s="23" t="s">
        <v>42</v>
      </c>
      <c r="B15" s="92" t="s">
        <v>131</v>
      </c>
      <c r="C15" s="126" t="s">
        <v>132</v>
      </c>
      <c r="D15" s="126"/>
      <c r="E15" s="126"/>
      <c r="F15" s="126"/>
      <c r="G15" s="126"/>
      <c r="H15" s="109" t="s">
        <v>282</v>
      </c>
      <c r="I15" s="110"/>
      <c r="J15" s="110"/>
      <c r="K15" s="111"/>
      <c r="L15" s="25">
        <f>((26.15+7.8+3+3+3+3+3+2+2+5.5+4.5+17.85+17.85+3+3+3+3+3+3+3+3+3+1.55+1.2+13+5.6+3.15+5.85+13.35+2.6+2.6+2.6+7.2+4.85+25.6+25.6+32.6+27.6+3+3+3+3+3+3+3+3+1.4+2.8+2.8+2.15+2.15+2.15+2.15+3.15+3.15+3.15+3.15+3.15+3.15+3.15+3.15+3.15+3.15+3.15+1.4)*(0.25))*2</f>
        <v>188.1249999999998</v>
      </c>
    </row>
    <row r="16" spans="1:12" ht="112.5" customHeight="1">
      <c r="A16" s="23" t="s">
        <v>43</v>
      </c>
      <c r="B16" s="92" t="s">
        <v>113</v>
      </c>
      <c r="C16" s="126" t="s">
        <v>114</v>
      </c>
      <c r="D16" s="126"/>
      <c r="E16" s="126"/>
      <c r="F16" s="126"/>
      <c r="G16" s="126"/>
      <c r="H16" s="109" t="s">
        <v>281</v>
      </c>
      <c r="I16" s="110"/>
      <c r="J16" s="110"/>
      <c r="K16" s="111"/>
      <c r="L16" s="25">
        <f>((26.15+7.8+3+3+3+3+3+2+2+5.5+4.5+17.85+17.85+3+3+3+3+3+3+3+3+3+1.55+1.2+13+5.6+3.15+5.85+13.35+2.6+2.6+2.6+7.2+4.85+25.6+25.6+32.6+27.6+3+3+3+3+3+3+3+3+1.4+2.8+2.8+2.15+2.15+2.15+2.15+3.15+3.15+3.15+3.15+3.15+3.15+3.15+3.15+3.15+3.15+3.15+1.4)*(0.15*0.25))+103*(0.6*0.6*0.4)</f>
        <v>28.941374999999983</v>
      </c>
    </row>
    <row r="17" spans="1:12" ht="27" customHeight="1">
      <c r="A17" s="97">
        <v>3</v>
      </c>
      <c r="B17" s="127" t="s">
        <v>44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54"/>
    </row>
    <row r="18" spans="1:12" ht="111" customHeight="1">
      <c r="A18" s="26" t="s">
        <v>45</v>
      </c>
      <c r="B18" s="92">
        <v>94965</v>
      </c>
      <c r="C18" s="126" t="s">
        <v>112</v>
      </c>
      <c r="D18" s="126"/>
      <c r="E18" s="126"/>
      <c r="F18" s="126"/>
      <c r="G18" s="126"/>
      <c r="H18" s="109" t="s">
        <v>286</v>
      </c>
      <c r="I18" s="110"/>
      <c r="J18" s="110"/>
      <c r="K18" s="111"/>
      <c r="L18" s="25">
        <f>(((26.15+7.8+3+3+3+3+3+2+2+5.5+4.5+17.85+17.85+3+3+3+3+3+3+3+3+3+1.55+1.2+13+5.6+3.15+5.85+13.35+2.6+2.6+2.6+7.2+4.85+25.6+25.6+32.6+27.6+3+3+3+3+3+3+3+3+1.4+2.8+2.8+2.15+2.15+2.15+2.15+3.15+3.15+3.15+3.15+3.15+3.15+3.15+3.15+3.15+3.15+3.15+1.4)*(0.25*0.15)+103*(3*0.25*0.15)))</f>
        <v>25.696874999999984</v>
      </c>
    </row>
    <row r="19" spans="1:12" ht="112.5" customHeight="1">
      <c r="A19" s="26" t="s">
        <v>46</v>
      </c>
      <c r="B19" s="92" t="s">
        <v>113</v>
      </c>
      <c r="C19" s="133" t="s">
        <v>114</v>
      </c>
      <c r="D19" s="133"/>
      <c r="E19" s="133"/>
      <c r="F19" s="133"/>
      <c r="G19" s="133"/>
      <c r="H19" s="109" t="s">
        <v>286</v>
      </c>
      <c r="I19" s="110"/>
      <c r="J19" s="110"/>
      <c r="K19" s="111"/>
      <c r="L19" s="25">
        <f>(((26.15+7.8+3+3+3+3+3+2+2+5.5+4.5+17.85+17.85+3+3+3+3+3+3+3+3+3+1.55+1.2+13+5.6+3.15+5.85+13.35+2.6+2.6+2.6+7.2+4.85+25.6+25.6+32.6+27.6+3+3+3+3+3+3+3+3+1.4+2.8+2.8+2.15+2.15+2.15+2.15+3.15+3.15+3.15+3.15+3.15+3.15+3.15+3.15+3.15+3.15+3.15+1.4)*(0.25*0.15)+103*(3*0.25*0.15)))</f>
        <v>25.696874999999984</v>
      </c>
    </row>
    <row r="20" spans="1:12" ht="115.5" customHeight="1">
      <c r="A20" s="26" t="s">
        <v>47</v>
      </c>
      <c r="B20" s="92" t="s">
        <v>110</v>
      </c>
      <c r="C20" s="125" t="s">
        <v>111</v>
      </c>
      <c r="D20" s="125"/>
      <c r="E20" s="125"/>
      <c r="F20" s="125"/>
      <c r="G20" s="125"/>
      <c r="H20" s="109" t="s">
        <v>286</v>
      </c>
      <c r="I20" s="110"/>
      <c r="J20" s="110"/>
      <c r="K20" s="111"/>
      <c r="L20" s="25">
        <f>(((26.15+7.8+3+3+3+3+3+2+2+5.5+4.5+17.85+17.85+3+3+3+3+3+3+3+3+3+1.55+1.2+13+5.6+3.15+5.85+13.35+2.6+2.6+2.6+7.2+4.85+25.6+25.6+32.6+27.6+3+3+3+3+3+3+3+3+1.4+2.8+2.8+2.15+2.15+2.15+2.15+3.15+3.15+3.15+3.15+3.15+3.15+3.15+3.15+3.15+3.15+3.15+1.4)*(0.25*0.15)+103*(3*0.25*0.15)))</f>
        <v>25.696874999999984</v>
      </c>
    </row>
    <row r="21" spans="1:12" ht="110.25" customHeight="1">
      <c r="A21" s="26" t="s">
        <v>48</v>
      </c>
      <c r="B21" s="92">
        <v>92412</v>
      </c>
      <c r="C21" s="126" t="s">
        <v>133</v>
      </c>
      <c r="D21" s="108"/>
      <c r="E21" s="108"/>
      <c r="F21" s="108"/>
      <c r="G21" s="108"/>
      <c r="H21" s="109" t="s">
        <v>287</v>
      </c>
      <c r="I21" s="110"/>
      <c r="J21" s="110"/>
      <c r="K21" s="111"/>
      <c r="L21" s="25">
        <f>(((26.15+7.8+3+3+3+3+3+2+2+5.5+4.5+17.85+17.85+3+3+3+3+3+3+3+3+3+1.55+1.2+13+5.6+3.15+5.85+13.35+2.6+2.6+2.6+7.2+4.85+25.6+25.6+32.6+27.6+3+3+3+3+3+3+3+3+1.4+2.8+2.8+2.15+2.15+2.15+2.15+3.15+3.15+3.15+3.15+3.15+3.15+3.15+3.15+3.15+3.15+3.15+1.4)*(0.25)+103*(3*0.25))*2)/4</f>
        <v>85.65624999999994</v>
      </c>
    </row>
    <row r="22" spans="1:12" ht="39" customHeight="1">
      <c r="A22" s="26" t="s">
        <v>49</v>
      </c>
      <c r="B22" s="92" t="s">
        <v>115</v>
      </c>
      <c r="C22" s="126" t="s">
        <v>116</v>
      </c>
      <c r="D22" s="126"/>
      <c r="E22" s="126"/>
      <c r="F22" s="126"/>
      <c r="G22" s="126"/>
      <c r="H22" s="112" t="s">
        <v>197</v>
      </c>
      <c r="I22" s="113"/>
      <c r="J22" s="113"/>
      <c r="K22" s="114"/>
      <c r="L22" s="25">
        <v>525.3</v>
      </c>
    </row>
    <row r="23" spans="1:12" ht="24" customHeight="1">
      <c r="A23" s="97">
        <v>4</v>
      </c>
      <c r="B23" s="127" t="s">
        <v>50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54"/>
    </row>
    <row r="24" spans="1:12" ht="174.75" customHeight="1">
      <c r="A24" s="26" t="s">
        <v>51</v>
      </c>
      <c r="B24" s="92" t="s">
        <v>259</v>
      </c>
      <c r="C24" s="126" t="s">
        <v>258</v>
      </c>
      <c r="D24" s="126"/>
      <c r="E24" s="126"/>
      <c r="F24" s="126"/>
      <c r="G24" s="126"/>
      <c r="H24" s="109" t="s">
        <v>315</v>
      </c>
      <c r="I24" s="110"/>
      <c r="J24" s="110"/>
      <c r="K24" s="111"/>
      <c r="L24" s="67">
        <v>1637.61</v>
      </c>
    </row>
    <row r="25" spans="1:12" ht="27.75" customHeight="1">
      <c r="A25" s="97">
        <v>5</v>
      </c>
      <c r="B25" s="127" t="s">
        <v>53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54"/>
    </row>
    <row r="26" spans="1:12" ht="61.5" customHeight="1">
      <c r="A26" s="26" t="s">
        <v>52</v>
      </c>
      <c r="B26" s="92">
        <v>92580</v>
      </c>
      <c r="C26" s="126" t="s">
        <v>134</v>
      </c>
      <c r="D26" s="108"/>
      <c r="E26" s="108"/>
      <c r="F26" s="108"/>
      <c r="G26" s="108"/>
      <c r="H26" s="112" t="s">
        <v>213</v>
      </c>
      <c r="I26" s="113"/>
      <c r="J26" s="113"/>
      <c r="K26" s="114"/>
      <c r="L26" s="67">
        <v>510.6</v>
      </c>
    </row>
    <row r="27" spans="1:12" ht="40.5" customHeight="1">
      <c r="A27" s="26" t="s">
        <v>54</v>
      </c>
      <c r="B27" s="92" t="s">
        <v>261</v>
      </c>
      <c r="C27" s="126" t="s">
        <v>260</v>
      </c>
      <c r="D27" s="126"/>
      <c r="E27" s="126"/>
      <c r="F27" s="126"/>
      <c r="G27" s="126"/>
      <c r="H27" s="112" t="s">
        <v>213</v>
      </c>
      <c r="I27" s="113"/>
      <c r="J27" s="113"/>
      <c r="K27" s="114"/>
      <c r="L27" s="67">
        <v>510.6</v>
      </c>
    </row>
    <row r="28" spans="1:12" ht="43.5" customHeight="1">
      <c r="A28" s="26" t="s">
        <v>55</v>
      </c>
      <c r="B28" s="92">
        <v>94227</v>
      </c>
      <c r="C28" s="126" t="s">
        <v>135</v>
      </c>
      <c r="D28" s="108"/>
      <c r="E28" s="108"/>
      <c r="F28" s="108"/>
      <c r="G28" s="108"/>
      <c r="H28" s="109" t="s">
        <v>243</v>
      </c>
      <c r="I28" s="110"/>
      <c r="J28" s="110"/>
      <c r="K28" s="111"/>
      <c r="L28" s="67">
        <v>111.44</v>
      </c>
    </row>
    <row r="29" spans="1:12" ht="24" customHeight="1">
      <c r="A29" s="97">
        <v>6</v>
      </c>
      <c r="B29" s="127" t="s">
        <v>56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54"/>
    </row>
    <row r="30" spans="1:12" ht="49.5" customHeight="1">
      <c r="A30" s="26" t="s">
        <v>312</v>
      </c>
      <c r="B30" s="92" t="s">
        <v>148</v>
      </c>
      <c r="C30" s="126" t="s">
        <v>149</v>
      </c>
      <c r="D30" s="126"/>
      <c r="E30" s="126"/>
      <c r="F30" s="126"/>
      <c r="G30" s="126"/>
      <c r="H30" s="112"/>
      <c r="I30" s="113"/>
      <c r="J30" s="113"/>
      <c r="K30" s="114"/>
      <c r="L30" s="25"/>
    </row>
    <row r="31" spans="1:12" ht="14.25" customHeight="1">
      <c r="A31" s="26" t="s">
        <v>66</v>
      </c>
      <c r="B31" s="92">
        <v>83446</v>
      </c>
      <c r="C31" s="126" t="s">
        <v>151</v>
      </c>
      <c r="D31" s="126"/>
      <c r="E31" s="126"/>
      <c r="F31" s="126"/>
      <c r="G31" s="126"/>
      <c r="H31" s="112"/>
      <c r="I31" s="113"/>
      <c r="J31" s="113"/>
      <c r="K31" s="114"/>
      <c r="L31" s="25"/>
    </row>
    <row r="32" spans="1:12" ht="35.25" customHeight="1">
      <c r="A32" s="26" t="s">
        <v>67</v>
      </c>
      <c r="B32" s="92">
        <v>86881</v>
      </c>
      <c r="C32" s="126" t="s">
        <v>153</v>
      </c>
      <c r="D32" s="126"/>
      <c r="E32" s="126"/>
      <c r="F32" s="126"/>
      <c r="G32" s="126"/>
      <c r="H32" s="112"/>
      <c r="I32" s="113"/>
      <c r="J32" s="113"/>
      <c r="K32" s="114"/>
      <c r="L32" s="25"/>
    </row>
    <row r="33" spans="1:12" ht="26.25" customHeight="1">
      <c r="A33" s="97">
        <v>7</v>
      </c>
      <c r="B33" s="127" t="s">
        <v>344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54"/>
    </row>
    <row r="34" spans="1:12" ht="33" customHeight="1">
      <c r="A34" s="74" t="s">
        <v>78</v>
      </c>
      <c r="B34" s="93">
        <v>92982</v>
      </c>
      <c r="C34" s="132" t="s">
        <v>297</v>
      </c>
      <c r="D34" s="132"/>
      <c r="E34" s="132"/>
      <c r="F34" s="132"/>
      <c r="G34" s="132"/>
      <c r="H34" s="112"/>
      <c r="I34" s="113"/>
      <c r="J34" s="113"/>
      <c r="K34" s="114"/>
      <c r="L34" s="24"/>
    </row>
    <row r="35" spans="1:12" ht="25.5" customHeight="1">
      <c r="A35" s="97">
        <v>8</v>
      </c>
      <c r="B35" s="127" t="s">
        <v>84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54"/>
    </row>
    <row r="36" spans="1:12" ht="75" customHeight="1">
      <c r="A36" s="28" t="s">
        <v>139</v>
      </c>
      <c r="B36" s="92">
        <v>68050</v>
      </c>
      <c r="C36" s="109" t="s">
        <v>232</v>
      </c>
      <c r="D36" s="113"/>
      <c r="E36" s="113"/>
      <c r="F36" s="113"/>
      <c r="G36" s="114"/>
      <c r="H36" s="112" t="s">
        <v>244</v>
      </c>
      <c r="I36" s="113"/>
      <c r="J36" s="113"/>
      <c r="K36" s="114"/>
      <c r="L36" s="67">
        <v>4.2</v>
      </c>
    </row>
    <row r="37" spans="1:12" ht="72" customHeight="1">
      <c r="A37" s="29" t="s">
        <v>141</v>
      </c>
      <c r="B37" s="92" t="s">
        <v>216</v>
      </c>
      <c r="C37" s="109" t="s">
        <v>215</v>
      </c>
      <c r="D37" s="110"/>
      <c r="E37" s="110"/>
      <c r="F37" s="110"/>
      <c r="G37" s="111"/>
      <c r="H37" s="112" t="s">
        <v>300</v>
      </c>
      <c r="I37" s="113"/>
      <c r="J37" s="113"/>
      <c r="K37" s="114"/>
      <c r="L37" s="67">
        <f>15*(0.4*0.4)</f>
        <v>2.4000000000000004</v>
      </c>
    </row>
    <row r="38" spans="1:12" ht="72" customHeight="1">
      <c r="A38" s="29" t="s">
        <v>142</v>
      </c>
      <c r="B38" s="92" t="s">
        <v>219</v>
      </c>
      <c r="C38" s="109" t="s">
        <v>217</v>
      </c>
      <c r="D38" s="110"/>
      <c r="E38" s="110"/>
      <c r="F38" s="110"/>
      <c r="G38" s="111"/>
      <c r="H38" s="108" t="s">
        <v>245</v>
      </c>
      <c r="I38" s="108"/>
      <c r="J38" s="108"/>
      <c r="K38" s="108"/>
      <c r="L38" s="67">
        <v>38.5</v>
      </c>
    </row>
    <row r="39" spans="1:12" ht="72" customHeight="1">
      <c r="A39" s="29" t="s">
        <v>220</v>
      </c>
      <c r="B39" s="92">
        <v>94568</v>
      </c>
      <c r="C39" s="126" t="s">
        <v>235</v>
      </c>
      <c r="D39" s="126"/>
      <c r="E39" s="126"/>
      <c r="F39" s="126"/>
      <c r="G39" s="126"/>
      <c r="H39" s="108" t="s">
        <v>246</v>
      </c>
      <c r="I39" s="108"/>
      <c r="J39" s="108"/>
      <c r="K39" s="108"/>
      <c r="L39" s="67">
        <v>12.87</v>
      </c>
    </row>
    <row r="40" spans="1:12" ht="24.75" customHeight="1">
      <c r="A40" s="97">
        <v>9</v>
      </c>
      <c r="B40" s="127" t="s">
        <v>85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54"/>
    </row>
    <row r="41" spans="1:12" ht="369" customHeight="1">
      <c r="A41" s="23" t="s">
        <v>86</v>
      </c>
      <c r="B41" s="92">
        <v>87879</v>
      </c>
      <c r="C41" s="126" t="s">
        <v>263</v>
      </c>
      <c r="D41" s="126"/>
      <c r="E41" s="126"/>
      <c r="F41" s="126"/>
      <c r="G41" s="126"/>
      <c r="H41" s="103" t="s">
        <v>265</v>
      </c>
      <c r="I41" s="104"/>
      <c r="J41" s="104"/>
      <c r="K41" s="105"/>
      <c r="L41" s="67">
        <v>3274.62</v>
      </c>
    </row>
    <row r="42" spans="1:12" ht="60.75" customHeight="1">
      <c r="A42" s="23" t="s">
        <v>87</v>
      </c>
      <c r="B42" s="92" t="s">
        <v>117</v>
      </c>
      <c r="C42" s="126" t="s">
        <v>118</v>
      </c>
      <c r="D42" s="126"/>
      <c r="E42" s="126"/>
      <c r="F42" s="126"/>
      <c r="G42" s="126"/>
      <c r="H42" s="112" t="s">
        <v>223</v>
      </c>
      <c r="I42" s="113"/>
      <c r="J42" s="113"/>
      <c r="K42" s="114"/>
      <c r="L42" s="25">
        <v>2857.26</v>
      </c>
    </row>
    <row r="43" spans="1:12" ht="113.25" customHeight="1">
      <c r="A43" s="23" t="s">
        <v>88</v>
      </c>
      <c r="B43" s="92" t="s">
        <v>119</v>
      </c>
      <c r="C43" s="126" t="s">
        <v>120</v>
      </c>
      <c r="D43" s="126"/>
      <c r="E43" s="126"/>
      <c r="F43" s="126"/>
      <c r="G43" s="126"/>
      <c r="H43" s="109" t="s">
        <v>267</v>
      </c>
      <c r="I43" s="110"/>
      <c r="J43" s="110"/>
      <c r="K43" s="111"/>
      <c r="L43" s="25">
        <v>417.36</v>
      </c>
    </row>
    <row r="44" spans="1:12" ht="113.25" customHeight="1">
      <c r="A44" s="23" t="s">
        <v>89</v>
      </c>
      <c r="B44" s="92" t="s">
        <v>121</v>
      </c>
      <c r="C44" s="109" t="s">
        <v>122</v>
      </c>
      <c r="D44" s="110"/>
      <c r="E44" s="110"/>
      <c r="F44" s="110"/>
      <c r="G44" s="111"/>
      <c r="H44" s="109" t="s">
        <v>266</v>
      </c>
      <c r="I44" s="110"/>
      <c r="J44" s="110"/>
      <c r="K44" s="111"/>
      <c r="L44" s="25">
        <v>417.36</v>
      </c>
    </row>
    <row r="45" spans="1:12" ht="24" customHeight="1">
      <c r="A45" s="97">
        <v>10</v>
      </c>
      <c r="B45" s="127" t="s">
        <v>90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54"/>
    </row>
    <row r="46" spans="1:12" ht="80.25" customHeight="1">
      <c r="A46" s="26" t="s">
        <v>130</v>
      </c>
      <c r="B46" s="92" t="s">
        <v>160</v>
      </c>
      <c r="C46" s="111" t="s">
        <v>161</v>
      </c>
      <c r="D46" s="126"/>
      <c r="E46" s="126"/>
      <c r="F46" s="126"/>
      <c r="G46" s="109"/>
      <c r="H46" s="112" t="s">
        <v>268</v>
      </c>
      <c r="I46" s="113"/>
      <c r="J46" s="113"/>
      <c r="K46" s="114"/>
      <c r="L46" s="24">
        <v>440.58</v>
      </c>
    </row>
    <row r="47" spans="1:12" ht="45.75" customHeight="1">
      <c r="A47" s="26" t="s">
        <v>157</v>
      </c>
      <c r="B47" s="92">
        <v>68325</v>
      </c>
      <c r="C47" s="109" t="s">
        <v>162</v>
      </c>
      <c r="D47" s="110"/>
      <c r="E47" s="110"/>
      <c r="F47" s="110"/>
      <c r="G47" s="111"/>
      <c r="H47" s="112" t="s">
        <v>197</v>
      </c>
      <c r="I47" s="113"/>
      <c r="J47" s="113"/>
      <c r="K47" s="114"/>
      <c r="L47" s="24">
        <v>149.74</v>
      </c>
    </row>
    <row r="48" spans="1:12" ht="58.5" customHeight="1">
      <c r="A48" s="26" t="s">
        <v>158</v>
      </c>
      <c r="B48" s="92" t="s">
        <v>163</v>
      </c>
      <c r="C48" s="109" t="s">
        <v>164</v>
      </c>
      <c r="D48" s="110"/>
      <c r="E48" s="110"/>
      <c r="F48" s="110"/>
      <c r="G48" s="111"/>
      <c r="H48" s="109" t="s">
        <v>269</v>
      </c>
      <c r="I48" s="110"/>
      <c r="J48" s="110"/>
      <c r="K48" s="111"/>
      <c r="L48" s="24">
        <v>390.09</v>
      </c>
    </row>
    <row r="49" spans="1:12" ht="15">
      <c r="A49" s="26" t="s">
        <v>159</v>
      </c>
      <c r="B49" s="92" t="s">
        <v>165</v>
      </c>
      <c r="C49" s="112" t="s">
        <v>166</v>
      </c>
      <c r="D49" s="113"/>
      <c r="E49" s="113"/>
      <c r="F49" s="113"/>
      <c r="G49" s="114"/>
      <c r="H49" s="112" t="s">
        <v>247</v>
      </c>
      <c r="I49" s="113"/>
      <c r="J49" s="113"/>
      <c r="K49" s="114"/>
      <c r="L49" s="68">
        <v>1.57</v>
      </c>
    </row>
    <row r="50" spans="1:12" ht="26.25" customHeight="1">
      <c r="A50" s="97">
        <v>11</v>
      </c>
      <c r="B50" s="127" t="s">
        <v>91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54"/>
    </row>
    <row r="51" spans="1:12" ht="81.75" customHeight="1">
      <c r="A51" s="23" t="s">
        <v>92</v>
      </c>
      <c r="B51" s="92">
        <v>88489</v>
      </c>
      <c r="C51" s="126" t="s">
        <v>123</v>
      </c>
      <c r="D51" s="126"/>
      <c r="E51" s="126"/>
      <c r="F51" s="126"/>
      <c r="G51" s="126"/>
      <c r="H51" s="109" t="s">
        <v>273</v>
      </c>
      <c r="I51" s="110"/>
      <c r="J51" s="110"/>
      <c r="K51" s="111"/>
      <c r="L51" s="25">
        <v>2857.26</v>
      </c>
    </row>
    <row r="52" spans="1:12" ht="78.75" customHeight="1">
      <c r="A52" s="23" t="s">
        <v>93</v>
      </c>
      <c r="B52" s="92">
        <v>88488</v>
      </c>
      <c r="C52" s="126" t="s">
        <v>124</v>
      </c>
      <c r="D52" s="126"/>
      <c r="E52" s="126"/>
      <c r="F52" s="126"/>
      <c r="G52" s="126"/>
      <c r="H52" s="109" t="s">
        <v>272</v>
      </c>
      <c r="I52" s="110"/>
      <c r="J52" s="110"/>
      <c r="K52" s="111"/>
      <c r="L52" s="25">
        <v>444.53</v>
      </c>
    </row>
    <row r="53" spans="1:12" ht="63.75" customHeight="1">
      <c r="A53" s="23" t="s">
        <v>94</v>
      </c>
      <c r="B53" s="92">
        <v>88415</v>
      </c>
      <c r="C53" s="126" t="s">
        <v>125</v>
      </c>
      <c r="D53" s="126"/>
      <c r="E53" s="126"/>
      <c r="F53" s="126"/>
      <c r="G53" s="126"/>
      <c r="H53" s="109" t="s">
        <v>274</v>
      </c>
      <c r="I53" s="110"/>
      <c r="J53" s="110"/>
      <c r="K53" s="111"/>
      <c r="L53" s="25">
        <v>640.28</v>
      </c>
    </row>
    <row r="54" spans="1:12" ht="52.5" customHeight="1">
      <c r="A54" s="23" t="s">
        <v>95</v>
      </c>
      <c r="B54" s="92" t="s">
        <v>126</v>
      </c>
      <c r="C54" s="126" t="s">
        <v>127</v>
      </c>
      <c r="D54" s="126"/>
      <c r="E54" s="126"/>
      <c r="F54" s="126"/>
      <c r="G54" s="126"/>
      <c r="H54" s="109" t="s">
        <v>271</v>
      </c>
      <c r="I54" s="110"/>
      <c r="J54" s="110"/>
      <c r="K54" s="111"/>
      <c r="L54" s="25">
        <v>2409.78</v>
      </c>
    </row>
    <row r="55" spans="1:12" ht="87" customHeight="1">
      <c r="A55" s="23" t="s">
        <v>96</v>
      </c>
      <c r="B55" s="92" t="s">
        <v>128</v>
      </c>
      <c r="C55" s="126" t="s">
        <v>129</v>
      </c>
      <c r="D55" s="126"/>
      <c r="E55" s="126"/>
      <c r="F55" s="126"/>
      <c r="G55" s="126"/>
      <c r="H55" s="109" t="s">
        <v>270</v>
      </c>
      <c r="I55" s="110"/>
      <c r="J55" s="110"/>
      <c r="K55" s="111"/>
      <c r="L55" s="25">
        <v>444.53</v>
      </c>
    </row>
    <row r="56" spans="1:12" ht="51.75" customHeight="1">
      <c r="A56" s="23" t="s">
        <v>236</v>
      </c>
      <c r="B56" s="92" t="s">
        <v>239</v>
      </c>
      <c r="C56" s="126" t="s">
        <v>238</v>
      </c>
      <c r="D56" s="126"/>
      <c r="E56" s="126"/>
      <c r="F56" s="126"/>
      <c r="G56" s="126"/>
      <c r="H56" s="126" t="s">
        <v>248</v>
      </c>
      <c r="I56" s="126"/>
      <c r="J56" s="126"/>
      <c r="K56" s="126"/>
      <c r="L56" s="67">
        <v>5.04</v>
      </c>
    </row>
    <row r="57" spans="1:12" ht="57.75" customHeight="1">
      <c r="A57" s="23" t="s">
        <v>237</v>
      </c>
      <c r="B57" s="92" t="s">
        <v>241</v>
      </c>
      <c r="C57" s="126" t="s">
        <v>240</v>
      </c>
      <c r="D57" s="126"/>
      <c r="E57" s="126"/>
      <c r="F57" s="126"/>
      <c r="G57" s="126"/>
      <c r="H57" s="126" t="s">
        <v>249</v>
      </c>
      <c r="I57" s="126"/>
      <c r="J57" s="126"/>
      <c r="K57" s="126"/>
      <c r="L57" s="67">
        <v>58.8</v>
      </c>
    </row>
    <row r="58" spans="1:12" ht="24.75" customHeight="1">
      <c r="A58" s="97">
        <v>12</v>
      </c>
      <c r="B58" s="127" t="s">
        <v>97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54"/>
    </row>
    <row r="59" spans="1:12" ht="37.5" customHeight="1">
      <c r="A59" s="26" t="s">
        <v>98</v>
      </c>
      <c r="B59" s="92" t="s">
        <v>167</v>
      </c>
      <c r="C59" s="126" t="s">
        <v>168</v>
      </c>
      <c r="D59" s="126"/>
      <c r="E59" s="126"/>
      <c r="F59" s="126"/>
      <c r="G59" s="126"/>
      <c r="H59" s="109" t="s">
        <v>264</v>
      </c>
      <c r="I59" s="110"/>
      <c r="J59" s="110"/>
      <c r="K59" s="111"/>
      <c r="L59" s="24">
        <v>19.46</v>
      </c>
    </row>
    <row r="60" spans="1:12" ht="65.25" customHeight="1">
      <c r="A60" s="26" t="s">
        <v>173</v>
      </c>
      <c r="B60" s="92" t="s">
        <v>252</v>
      </c>
      <c r="C60" s="109" t="s">
        <v>250</v>
      </c>
      <c r="D60" s="110"/>
      <c r="E60" s="110"/>
      <c r="F60" s="110"/>
      <c r="G60" s="111"/>
      <c r="H60" s="109" t="s">
        <v>253</v>
      </c>
      <c r="I60" s="110"/>
      <c r="J60" s="110"/>
      <c r="K60" s="111"/>
      <c r="L60" s="24">
        <v>7.88</v>
      </c>
    </row>
    <row r="61" spans="1:12" ht="15">
      <c r="A61" s="26" t="s">
        <v>174</v>
      </c>
      <c r="B61" s="92" t="s">
        <v>169</v>
      </c>
      <c r="C61" s="108" t="s">
        <v>170</v>
      </c>
      <c r="D61" s="108"/>
      <c r="E61" s="108"/>
      <c r="F61" s="108"/>
      <c r="G61" s="108"/>
      <c r="H61" s="112" t="s">
        <v>214</v>
      </c>
      <c r="I61" s="113"/>
      <c r="J61" s="113"/>
      <c r="K61" s="114"/>
      <c r="L61" s="24">
        <v>54.25</v>
      </c>
    </row>
    <row r="62" spans="1:12" ht="15">
      <c r="A62" s="26" t="s">
        <v>212</v>
      </c>
      <c r="B62" s="92">
        <v>85180</v>
      </c>
      <c r="C62" s="108" t="s">
        <v>176</v>
      </c>
      <c r="D62" s="108"/>
      <c r="E62" s="108"/>
      <c r="F62" s="108"/>
      <c r="G62" s="108"/>
      <c r="H62" s="108" t="s">
        <v>197</v>
      </c>
      <c r="I62" s="108"/>
      <c r="J62" s="108"/>
      <c r="K62" s="108"/>
      <c r="L62" s="24">
        <v>28.21</v>
      </c>
    </row>
    <row r="63" spans="1:12" ht="15">
      <c r="A63" s="26" t="s">
        <v>226</v>
      </c>
      <c r="B63" s="92" t="s">
        <v>225</v>
      </c>
      <c r="C63" s="126" t="s">
        <v>224</v>
      </c>
      <c r="D63" s="126"/>
      <c r="E63" s="126"/>
      <c r="F63" s="126"/>
      <c r="G63" s="126"/>
      <c r="H63" s="108" t="s">
        <v>227</v>
      </c>
      <c r="I63" s="108"/>
      <c r="J63" s="108"/>
      <c r="K63" s="108"/>
      <c r="L63" s="24">
        <v>50.25</v>
      </c>
    </row>
    <row r="64" spans="1:12" ht="15">
      <c r="A64" s="26" t="s">
        <v>229</v>
      </c>
      <c r="B64" s="92" t="s">
        <v>230</v>
      </c>
      <c r="C64" s="126" t="s">
        <v>228</v>
      </c>
      <c r="D64" s="126"/>
      <c r="E64" s="126"/>
      <c r="F64" s="126"/>
      <c r="G64" s="126"/>
      <c r="H64" s="108" t="s">
        <v>231</v>
      </c>
      <c r="I64" s="108"/>
      <c r="J64" s="108"/>
      <c r="K64" s="108"/>
      <c r="L64" s="24">
        <v>5</v>
      </c>
    </row>
    <row r="65" spans="1:12" ht="15">
      <c r="A65" s="26" t="s">
        <v>251</v>
      </c>
      <c r="B65" s="92" t="s">
        <v>196</v>
      </c>
      <c r="C65" s="108" t="s">
        <v>195</v>
      </c>
      <c r="D65" s="108"/>
      <c r="E65" s="108"/>
      <c r="F65" s="108"/>
      <c r="G65" s="108"/>
      <c r="H65" s="108" t="s">
        <v>197</v>
      </c>
      <c r="I65" s="108"/>
      <c r="J65" s="108"/>
      <c r="K65" s="108"/>
      <c r="L65" s="24">
        <v>525.3</v>
      </c>
    </row>
    <row r="66" spans="1:12" ht="34.5" customHeight="1">
      <c r="A66" s="102">
        <v>13</v>
      </c>
      <c r="B66" s="152" t="s">
        <v>330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53"/>
    </row>
    <row r="67" spans="1:12" ht="88.5" customHeight="1">
      <c r="A67" s="26" t="s">
        <v>337</v>
      </c>
      <c r="B67" s="94">
        <v>39598</v>
      </c>
      <c r="C67" s="125" t="s">
        <v>331</v>
      </c>
      <c r="D67" s="125"/>
      <c r="E67" s="125"/>
      <c r="F67" s="125"/>
      <c r="G67" s="125"/>
      <c r="H67" s="109" t="s">
        <v>345</v>
      </c>
      <c r="I67" s="110"/>
      <c r="J67" s="110"/>
      <c r="K67" s="111"/>
      <c r="L67" s="24">
        <v>946.52</v>
      </c>
    </row>
    <row r="68" spans="1:12" ht="46.5" customHeight="1">
      <c r="A68" s="26" t="s">
        <v>340</v>
      </c>
      <c r="B68" s="94">
        <v>91846</v>
      </c>
      <c r="C68" s="103" t="s">
        <v>334</v>
      </c>
      <c r="D68" s="104"/>
      <c r="E68" s="104"/>
      <c r="F68" s="104"/>
      <c r="G68" s="105"/>
      <c r="H68" s="109" t="s">
        <v>343</v>
      </c>
      <c r="I68" s="110"/>
      <c r="J68" s="110"/>
      <c r="K68" s="111"/>
      <c r="L68" s="24">
        <v>186.24</v>
      </c>
    </row>
    <row r="69" spans="1:12" ht="52.5" customHeight="1">
      <c r="A69" s="158" t="s">
        <v>100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60"/>
    </row>
    <row r="70" spans="1:12" ht="15.75" thickBot="1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</row>
    <row r="71" spans="1:12" ht="15">
      <c r="A71" s="7"/>
      <c r="B71" s="3"/>
      <c r="C71" s="3" t="s">
        <v>103</v>
      </c>
      <c r="D71" s="3"/>
      <c r="E71" s="3"/>
      <c r="F71" s="3"/>
      <c r="G71" s="3"/>
      <c r="H71" s="3"/>
      <c r="I71" s="3"/>
      <c r="J71" s="3"/>
      <c r="K71" s="3"/>
      <c r="L71" s="4"/>
    </row>
    <row r="72" spans="1:12" ht="15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</row>
    <row r="73" spans="1:12" ht="15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</row>
    <row r="74" spans="1:12" ht="15">
      <c r="A74" s="7"/>
      <c r="B74" s="3"/>
      <c r="C74" s="11"/>
      <c r="D74" s="11"/>
      <c r="E74" s="11"/>
      <c r="F74" s="11"/>
      <c r="G74" s="11"/>
      <c r="H74" s="11"/>
      <c r="I74" s="11"/>
      <c r="J74" s="3"/>
      <c r="K74" s="3"/>
      <c r="L74" s="4"/>
    </row>
    <row r="75" spans="1:12" ht="15">
      <c r="A75" s="7"/>
      <c r="B75" s="3"/>
      <c r="C75" s="121" t="s">
        <v>101</v>
      </c>
      <c r="D75" s="121"/>
      <c r="E75" s="121"/>
      <c r="F75" s="121"/>
      <c r="G75" s="121"/>
      <c r="H75" s="121"/>
      <c r="I75" s="121"/>
      <c r="J75" s="3"/>
      <c r="K75" s="3"/>
      <c r="L75" s="4"/>
    </row>
    <row r="76" spans="1:12" ht="15">
      <c r="A76" s="7"/>
      <c r="B76" s="3"/>
      <c r="C76" s="106" t="s">
        <v>102</v>
      </c>
      <c r="D76" s="106"/>
      <c r="E76" s="106"/>
      <c r="F76" s="106"/>
      <c r="G76" s="106"/>
      <c r="H76" s="106"/>
      <c r="I76" s="106"/>
      <c r="J76" s="3"/>
      <c r="K76" s="3"/>
      <c r="L76" s="4"/>
    </row>
    <row r="77" spans="1:12" ht="15.75" thickBot="1">
      <c r="A77" s="8"/>
      <c r="B77" s="5"/>
      <c r="C77" s="107" t="s">
        <v>104</v>
      </c>
      <c r="D77" s="107"/>
      <c r="E77" s="107"/>
      <c r="F77" s="107"/>
      <c r="G77" s="107"/>
      <c r="H77" s="107"/>
      <c r="I77" s="107"/>
      <c r="J77" s="5"/>
      <c r="K77" s="5"/>
      <c r="L77" s="6"/>
    </row>
  </sheetData>
  <sheetProtection/>
  <mergeCells count="125">
    <mergeCell ref="C65:G65"/>
    <mergeCell ref="H65:K65"/>
    <mergeCell ref="H38:K38"/>
    <mergeCell ref="C38:G38"/>
    <mergeCell ref="C77:I77"/>
    <mergeCell ref="C9:G9"/>
    <mergeCell ref="C10:G10"/>
    <mergeCell ref="C11:G11"/>
    <mergeCell ref="C12:G12"/>
    <mergeCell ref="C13:G13"/>
    <mergeCell ref="C14:G14"/>
    <mergeCell ref="C22:G22"/>
    <mergeCell ref="C75:I75"/>
    <mergeCell ref="C41:G41"/>
    <mergeCell ref="C53:G53"/>
    <mergeCell ref="C54:G54"/>
    <mergeCell ref="C55:G55"/>
    <mergeCell ref="C42:G42"/>
    <mergeCell ref="C43:G43"/>
    <mergeCell ref="C44:G44"/>
    <mergeCell ref="C51:G51"/>
    <mergeCell ref="C52:G52"/>
    <mergeCell ref="C26:G26"/>
    <mergeCell ref="C18:G18"/>
    <mergeCell ref="C20:G20"/>
    <mergeCell ref="C19:G19"/>
    <mergeCell ref="C24:G24"/>
    <mergeCell ref="C16:G16"/>
    <mergeCell ref="C7:G7"/>
    <mergeCell ref="C15:G15"/>
    <mergeCell ref="C21:G21"/>
    <mergeCell ref="H10:K10"/>
    <mergeCell ref="H9:K9"/>
    <mergeCell ref="H19:K19"/>
    <mergeCell ref="H18:K18"/>
    <mergeCell ref="H16:K16"/>
    <mergeCell ref="H15:K15"/>
    <mergeCell ref="H14:K14"/>
    <mergeCell ref="C76:I76"/>
    <mergeCell ref="C46:G46"/>
    <mergeCell ref="C62:G62"/>
    <mergeCell ref="C32:G32"/>
    <mergeCell ref="C31:G31"/>
    <mergeCell ref="C30:G30"/>
    <mergeCell ref="H44:K44"/>
    <mergeCell ref="H43:K43"/>
    <mergeCell ref="C34:G34"/>
    <mergeCell ref="C59:G59"/>
    <mergeCell ref="C61:G61"/>
    <mergeCell ref="C56:G56"/>
    <mergeCell ref="H49:K49"/>
    <mergeCell ref="H48:K48"/>
    <mergeCell ref="H47:K47"/>
    <mergeCell ref="H46:K46"/>
    <mergeCell ref="C57:G57"/>
    <mergeCell ref="H56:K56"/>
    <mergeCell ref="C60:G60"/>
    <mergeCell ref="H60:K60"/>
    <mergeCell ref="A69:L69"/>
    <mergeCell ref="C36:G36"/>
    <mergeCell ref="C37:G37"/>
    <mergeCell ref="H57:K57"/>
    <mergeCell ref="B33:L33"/>
    <mergeCell ref="A1:L1"/>
    <mergeCell ref="K3:L3"/>
    <mergeCell ref="B5:L5"/>
    <mergeCell ref="B8:L8"/>
    <mergeCell ref="H6:K6"/>
    <mergeCell ref="H7:K7"/>
    <mergeCell ref="B17:L17"/>
    <mergeCell ref="B23:L23"/>
    <mergeCell ref="B25:L25"/>
    <mergeCell ref="H24:K24"/>
    <mergeCell ref="H22:K22"/>
    <mergeCell ref="H21:K21"/>
    <mergeCell ref="H20:K20"/>
    <mergeCell ref="C6:G6"/>
    <mergeCell ref="H13:K13"/>
    <mergeCell ref="H12:K12"/>
    <mergeCell ref="H11:K11"/>
    <mergeCell ref="C27:G27"/>
    <mergeCell ref="C28:G28"/>
    <mergeCell ref="K4:L4"/>
    <mergeCell ref="A2:J2"/>
    <mergeCell ref="A3:J3"/>
    <mergeCell ref="A4:J4"/>
    <mergeCell ref="B35:L35"/>
    <mergeCell ref="B40:L40"/>
    <mergeCell ref="B58:L58"/>
    <mergeCell ref="B45:L45"/>
    <mergeCell ref="C49:G49"/>
    <mergeCell ref="C64:G64"/>
    <mergeCell ref="H64:K64"/>
    <mergeCell ref="C39:G39"/>
    <mergeCell ref="H39:K39"/>
    <mergeCell ref="H62:K62"/>
    <mergeCell ref="H61:K61"/>
    <mergeCell ref="C48:G48"/>
    <mergeCell ref="C47:G47"/>
    <mergeCell ref="B50:L50"/>
    <mergeCell ref="H51:K51"/>
    <mergeCell ref="C67:G67"/>
    <mergeCell ref="C68:G68"/>
    <mergeCell ref="H67:K67"/>
    <mergeCell ref="H68:K68"/>
    <mergeCell ref="B66:L66"/>
    <mergeCell ref="H30:K30"/>
    <mergeCell ref="H28:K28"/>
    <mergeCell ref="H27:K27"/>
    <mergeCell ref="H26:K26"/>
    <mergeCell ref="H32:K32"/>
    <mergeCell ref="H31:K31"/>
    <mergeCell ref="H34:K34"/>
    <mergeCell ref="H63:K63"/>
    <mergeCell ref="C63:G63"/>
    <mergeCell ref="H59:K59"/>
    <mergeCell ref="H55:K55"/>
    <mergeCell ref="H54:K54"/>
    <mergeCell ref="H53:K53"/>
    <mergeCell ref="H52:K52"/>
    <mergeCell ref="B29:L29"/>
    <mergeCell ref="H42:K42"/>
    <mergeCell ref="H41:K41"/>
    <mergeCell ref="H37:K37"/>
    <mergeCell ref="H36:K3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headerFooter>
    <oddHeader>&amp;C&amp;G</oddHeader>
    <oddFooter>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2.57421875" style="0" customWidth="1"/>
    <col min="2" max="2" width="6.7109375" style="0" customWidth="1"/>
    <col min="3" max="3" width="4.421875" style="0" customWidth="1"/>
    <col min="4" max="4" width="6.421875" style="0" customWidth="1"/>
    <col min="5" max="5" width="9.421875" style="0" customWidth="1"/>
    <col min="6" max="6" width="10.7109375" style="0" customWidth="1"/>
    <col min="7" max="7" width="11.140625" style="0" customWidth="1"/>
    <col min="8" max="8" width="11.57421875" style="0" customWidth="1"/>
    <col min="9" max="9" width="11.7109375" style="0" customWidth="1"/>
    <col min="10" max="10" width="12.7109375" style="0" customWidth="1"/>
    <col min="11" max="11" width="12.140625" style="0" customWidth="1"/>
    <col min="12" max="12" width="11.57421875" style="0" customWidth="1"/>
    <col min="13" max="13" width="10.57421875" style="0" customWidth="1"/>
    <col min="14" max="14" width="11.00390625" style="0" customWidth="1"/>
    <col min="15" max="15" width="12.00390625" style="0" customWidth="1"/>
  </cols>
  <sheetData>
    <row r="1" spans="1:15" ht="18.75">
      <c r="A1" s="168" t="s">
        <v>179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15">
      <c r="A2" s="186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  <c r="L2" s="180" t="s">
        <v>181</v>
      </c>
      <c r="M2" s="181"/>
      <c r="N2" s="182">
        <f>O32</f>
        <v>800494.4757073919</v>
      </c>
      <c r="O2" s="183"/>
    </row>
    <row r="3" spans="1:15" ht="15.75" thickBot="1">
      <c r="A3" s="165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184" t="s">
        <v>193</v>
      </c>
      <c r="M3" s="184"/>
      <c r="N3" s="184"/>
      <c r="O3" s="185"/>
    </row>
    <row r="4" spans="1:15" ht="34.5" customHeight="1">
      <c r="A4" s="191" t="s">
        <v>178</v>
      </c>
      <c r="B4" s="192"/>
      <c r="C4" s="192"/>
      <c r="D4" s="192"/>
      <c r="E4" s="49" t="s">
        <v>180</v>
      </c>
      <c r="F4" s="33" t="s">
        <v>184</v>
      </c>
      <c r="G4" s="33" t="s">
        <v>185</v>
      </c>
      <c r="H4" s="33" t="s">
        <v>186</v>
      </c>
      <c r="I4" s="33" t="s">
        <v>187</v>
      </c>
      <c r="J4" s="33" t="s">
        <v>188</v>
      </c>
      <c r="K4" s="33" t="s">
        <v>189</v>
      </c>
      <c r="L4" s="33" t="s">
        <v>190</v>
      </c>
      <c r="M4" s="33" t="s">
        <v>191</v>
      </c>
      <c r="N4" s="33" t="s">
        <v>192</v>
      </c>
      <c r="O4" s="34" t="s">
        <v>99</v>
      </c>
    </row>
    <row r="5" spans="1:15" ht="18" customHeight="1">
      <c r="A5" s="171">
        <v>1</v>
      </c>
      <c r="B5" s="190" t="s">
        <v>15</v>
      </c>
      <c r="C5" s="190"/>
      <c r="D5" s="190"/>
      <c r="E5" s="50" t="s">
        <v>182</v>
      </c>
      <c r="F5" s="52">
        <v>1</v>
      </c>
      <c r="G5" s="40"/>
      <c r="H5" s="40"/>
      <c r="I5" s="40"/>
      <c r="J5" s="40"/>
      <c r="K5" s="40"/>
      <c r="L5" s="40"/>
      <c r="M5" s="40"/>
      <c r="N5" s="40"/>
      <c r="O5" s="45">
        <v>1</v>
      </c>
    </row>
    <row r="6" spans="1:15" ht="18" customHeight="1">
      <c r="A6" s="171"/>
      <c r="B6" s="190"/>
      <c r="C6" s="190"/>
      <c r="D6" s="190"/>
      <c r="E6" s="50" t="s">
        <v>183</v>
      </c>
      <c r="F6" s="53">
        <f>O6</f>
        <v>16227.262463999998</v>
      </c>
      <c r="G6" s="40"/>
      <c r="H6" s="40"/>
      <c r="I6" s="40"/>
      <c r="J6" s="40"/>
      <c r="K6" s="40"/>
      <c r="L6" s="40"/>
      <c r="M6" s="40"/>
      <c r="N6" s="40"/>
      <c r="O6" s="46">
        <f>ORÇAMENTO!M6</f>
        <v>16227.262463999998</v>
      </c>
    </row>
    <row r="7" spans="1:15" ht="16.5" customHeight="1">
      <c r="A7" s="171">
        <v>2</v>
      </c>
      <c r="B7" s="189" t="s">
        <v>35</v>
      </c>
      <c r="C7" s="189"/>
      <c r="D7" s="189"/>
      <c r="E7" s="50" t="s">
        <v>182</v>
      </c>
      <c r="F7" s="52">
        <v>1</v>
      </c>
      <c r="G7" s="13"/>
      <c r="H7" s="13"/>
      <c r="I7" s="13"/>
      <c r="J7" s="13"/>
      <c r="K7" s="13"/>
      <c r="L7" s="40"/>
      <c r="M7" s="40"/>
      <c r="N7" s="40"/>
      <c r="O7" s="45">
        <v>1</v>
      </c>
    </row>
    <row r="8" spans="1:15" ht="17.25" customHeight="1">
      <c r="A8" s="171"/>
      <c r="B8" s="189"/>
      <c r="C8" s="189"/>
      <c r="D8" s="189"/>
      <c r="E8" s="50" t="s">
        <v>183</v>
      </c>
      <c r="F8" s="53">
        <f>O8</f>
        <v>62072.738406911965</v>
      </c>
      <c r="G8" s="13"/>
      <c r="H8" s="13"/>
      <c r="I8" s="13"/>
      <c r="J8" s="13"/>
      <c r="K8" s="13"/>
      <c r="L8" s="40"/>
      <c r="M8" s="40"/>
      <c r="N8" s="40"/>
      <c r="O8" s="46">
        <f>ORÇAMENTO!M14</f>
        <v>62072.738406911965</v>
      </c>
    </row>
    <row r="9" spans="1:15" ht="26.25" customHeight="1">
      <c r="A9" s="171">
        <v>3</v>
      </c>
      <c r="B9" s="190" t="s">
        <v>44</v>
      </c>
      <c r="C9" s="190"/>
      <c r="D9" s="190"/>
      <c r="E9" s="50" t="s">
        <v>182</v>
      </c>
      <c r="F9" s="40"/>
      <c r="G9" s="52">
        <v>0.5</v>
      </c>
      <c r="H9" s="52">
        <v>0.5</v>
      </c>
      <c r="I9" s="48"/>
      <c r="J9" s="48"/>
      <c r="K9" s="48"/>
      <c r="L9" s="54"/>
      <c r="M9" s="54"/>
      <c r="N9" s="54"/>
      <c r="O9" s="45">
        <v>1</v>
      </c>
    </row>
    <row r="10" spans="1:15" ht="23.25" customHeight="1">
      <c r="A10" s="171"/>
      <c r="B10" s="190"/>
      <c r="C10" s="190"/>
      <c r="D10" s="190"/>
      <c r="E10" s="50" t="s">
        <v>183</v>
      </c>
      <c r="F10" s="40"/>
      <c r="G10" s="53">
        <f>O10*0.5</f>
        <v>47805.36673919998</v>
      </c>
      <c r="H10" s="53">
        <f>O10*0.5</f>
        <v>47805.36673919998</v>
      </c>
      <c r="I10" s="48"/>
      <c r="J10" s="48"/>
      <c r="K10" s="48"/>
      <c r="L10" s="54"/>
      <c r="M10" s="54"/>
      <c r="N10" s="54"/>
      <c r="O10" s="46">
        <f>ORÇAMENTO!M23</f>
        <v>95610.73347839995</v>
      </c>
    </row>
    <row r="11" spans="1:15" ht="17.25" customHeight="1">
      <c r="A11" s="171">
        <v>4</v>
      </c>
      <c r="B11" s="189" t="s">
        <v>50</v>
      </c>
      <c r="C11" s="189"/>
      <c r="D11" s="189"/>
      <c r="E11" s="50" t="s">
        <v>182</v>
      </c>
      <c r="F11" s="40"/>
      <c r="G11" s="52">
        <v>0.25</v>
      </c>
      <c r="H11" s="52">
        <v>0.75</v>
      </c>
      <c r="I11" s="48"/>
      <c r="J11" s="48"/>
      <c r="K11" s="48"/>
      <c r="L11" s="54"/>
      <c r="M11" s="54"/>
      <c r="N11" s="54"/>
      <c r="O11" s="45">
        <v>1</v>
      </c>
    </row>
    <row r="12" spans="1:15" ht="16.5" customHeight="1">
      <c r="A12" s="171"/>
      <c r="B12" s="189"/>
      <c r="C12" s="189"/>
      <c r="D12" s="189"/>
      <c r="E12" s="50" t="s">
        <v>183</v>
      </c>
      <c r="F12" s="40"/>
      <c r="G12" s="53">
        <f>O12*0.25</f>
        <v>21003.330815999998</v>
      </c>
      <c r="H12" s="53">
        <f>O12*0.75</f>
        <v>63009.99244799999</v>
      </c>
      <c r="I12" s="48"/>
      <c r="J12" s="48"/>
      <c r="K12" s="48"/>
      <c r="L12" s="54"/>
      <c r="M12" s="54"/>
      <c r="N12" s="54"/>
      <c r="O12" s="47">
        <f>ORÇAMENTO!M29</f>
        <v>84013.32326399999</v>
      </c>
    </row>
    <row r="13" spans="1:15" ht="18" customHeight="1">
      <c r="A13" s="171">
        <v>5</v>
      </c>
      <c r="B13" s="189" t="s">
        <v>53</v>
      </c>
      <c r="C13" s="189"/>
      <c r="D13" s="189"/>
      <c r="E13" s="50" t="s">
        <v>182</v>
      </c>
      <c r="F13" s="40"/>
      <c r="G13" s="48"/>
      <c r="H13" s="52">
        <v>0.25</v>
      </c>
      <c r="I13" s="52">
        <v>0.75</v>
      </c>
      <c r="J13" s="48"/>
      <c r="K13" s="48"/>
      <c r="L13" s="54"/>
      <c r="M13" s="54"/>
      <c r="N13" s="54"/>
      <c r="O13" s="45">
        <v>1</v>
      </c>
    </row>
    <row r="14" spans="1:15" ht="20.25" customHeight="1">
      <c r="A14" s="171"/>
      <c r="B14" s="189"/>
      <c r="C14" s="189"/>
      <c r="D14" s="189"/>
      <c r="E14" s="50" t="s">
        <v>183</v>
      </c>
      <c r="F14" s="40"/>
      <c r="G14" s="48"/>
      <c r="H14" s="53">
        <f>O14*0.25</f>
        <v>12030.689034239998</v>
      </c>
      <c r="I14" s="53">
        <f>O14*0.75</f>
        <v>36092.06710271999</v>
      </c>
      <c r="J14" s="48"/>
      <c r="K14" s="48"/>
      <c r="L14" s="48"/>
      <c r="M14" s="48"/>
      <c r="N14" s="48"/>
      <c r="O14" s="46">
        <f>ORÇAMENTO!M31</f>
        <v>48122.75613695999</v>
      </c>
    </row>
    <row r="15" spans="1:15" ht="18.75" customHeight="1">
      <c r="A15" s="171">
        <v>6</v>
      </c>
      <c r="B15" s="190" t="s">
        <v>56</v>
      </c>
      <c r="C15" s="190"/>
      <c r="D15" s="190"/>
      <c r="E15" s="50" t="s">
        <v>182</v>
      </c>
      <c r="F15" s="40"/>
      <c r="G15" s="48"/>
      <c r="H15" s="52">
        <v>0.25</v>
      </c>
      <c r="I15" s="52">
        <v>0.25</v>
      </c>
      <c r="J15" s="52">
        <v>0.5</v>
      </c>
      <c r="K15" s="48"/>
      <c r="L15" s="48"/>
      <c r="M15" s="48"/>
      <c r="N15" s="48"/>
      <c r="O15" s="45">
        <v>1</v>
      </c>
    </row>
    <row r="16" spans="1:15" ht="36.75" customHeight="1">
      <c r="A16" s="171"/>
      <c r="B16" s="190"/>
      <c r="C16" s="190"/>
      <c r="D16" s="190"/>
      <c r="E16" s="50" t="s">
        <v>183</v>
      </c>
      <c r="F16" s="40"/>
      <c r="G16" s="48"/>
      <c r="H16" s="53">
        <f>O16*0.25</f>
        <v>10711.010303999998</v>
      </c>
      <c r="I16" s="53">
        <f>O16*0.25</f>
        <v>10711.010303999998</v>
      </c>
      <c r="J16" s="53">
        <f>O16*0.5</f>
        <v>21422.020607999995</v>
      </c>
      <c r="K16" s="48"/>
      <c r="L16" s="48"/>
      <c r="M16" s="48"/>
      <c r="N16" s="48"/>
      <c r="O16" s="46">
        <f>ORÇAMENTO!M35</f>
        <v>42844.04121599999</v>
      </c>
    </row>
    <row r="17" spans="1:15" ht="17.25" customHeight="1">
      <c r="A17" s="171">
        <v>7</v>
      </c>
      <c r="B17" s="190" t="s">
        <v>344</v>
      </c>
      <c r="C17" s="190"/>
      <c r="D17" s="190"/>
      <c r="E17" s="50" t="s">
        <v>182</v>
      </c>
      <c r="F17" s="40"/>
      <c r="G17" s="48"/>
      <c r="H17" s="52">
        <v>0.25</v>
      </c>
      <c r="I17" s="52">
        <v>0.25</v>
      </c>
      <c r="J17" s="52">
        <v>0.5</v>
      </c>
      <c r="K17" s="48"/>
      <c r="L17" s="48"/>
      <c r="M17" s="48"/>
      <c r="N17" s="48"/>
      <c r="O17" s="45">
        <v>1</v>
      </c>
    </row>
    <row r="18" spans="1:15" ht="32.25" customHeight="1">
      <c r="A18" s="171"/>
      <c r="B18" s="190"/>
      <c r="C18" s="190"/>
      <c r="D18" s="190"/>
      <c r="E18" s="50" t="s">
        <v>183</v>
      </c>
      <c r="F18" s="40"/>
      <c r="G18" s="54"/>
      <c r="H18" s="53">
        <f>O18*0.25</f>
        <v>12810.181631999998</v>
      </c>
      <c r="I18" s="53">
        <f>O18*0.25</f>
        <v>12810.181631999998</v>
      </c>
      <c r="J18" s="53">
        <f>O18*0.5</f>
        <v>25620.363263999996</v>
      </c>
      <c r="K18" s="48"/>
      <c r="L18" s="48"/>
      <c r="M18" s="48"/>
      <c r="N18" s="48"/>
      <c r="O18" s="46">
        <f>ORÇAMENTO!M56</f>
        <v>51240.72652799999</v>
      </c>
    </row>
    <row r="19" spans="1:15" ht="20.25" customHeight="1">
      <c r="A19" s="171">
        <v>8</v>
      </c>
      <c r="B19" s="189" t="s">
        <v>84</v>
      </c>
      <c r="C19" s="189"/>
      <c r="D19" s="189"/>
      <c r="E19" s="50" t="s">
        <v>182</v>
      </c>
      <c r="F19" s="40"/>
      <c r="G19" s="54"/>
      <c r="H19" s="48"/>
      <c r="I19" s="48"/>
      <c r="J19" s="48"/>
      <c r="K19" s="52">
        <v>0.5</v>
      </c>
      <c r="L19" s="52">
        <v>0.5</v>
      </c>
      <c r="M19" s="48"/>
      <c r="N19" s="48"/>
      <c r="O19" s="45">
        <v>1</v>
      </c>
    </row>
    <row r="20" spans="1:15" ht="19.5" customHeight="1">
      <c r="A20" s="171"/>
      <c r="B20" s="189"/>
      <c r="C20" s="189"/>
      <c r="D20" s="189"/>
      <c r="E20" s="50" t="s">
        <v>183</v>
      </c>
      <c r="F20" s="40"/>
      <c r="G20" s="54"/>
      <c r="H20" s="48"/>
      <c r="I20" s="48"/>
      <c r="J20" s="48"/>
      <c r="K20" s="53">
        <f>O20*0.5</f>
        <v>33548.16724991999</v>
      </c>
      <c r="L20" s="53">
        <f>O20*0.5</f>
        <v>33548.16724991999</v>
      </c>
      <c r="M20" s="48"/>
      <c r="N20" s="48"/>
      <c r="O20" s="46">
        <f>ORÇAMENTO!M68</f>
        <v>67096.33449983998</v>
      </c>
    </row>
    <row r="21" spans="1:15" ht="18" customHeight="1">
      <c r="A21" s="171">
        <v>9</v>
      </c>
      <c r="B21" s="190" t="s">
        <v>85</v>
      </c>
      <c r="C21" s="190"/>
      <c r="D21" s="190"/>
      <c r="E21" s="50" t="s">
        <v>182</v>
      </c>
      <c r="F21" s="40"/>
      <c r="G21" s="54"/>
      <c r="H21" s="48"/>
      <c r="I21" s="52">
        <v>0.5</v>
      </c>
      <c r="J21" s="48"/>
      <c r="K21" s="52">
        <v>0.5</v>
      </c>
      <c r="L21" s="48"/>
      <c r="M21" s="48"/>
      <c r="N21" s="48"/>
      <c r="O21" s="45">
        <v>1</v>
      </c>
    </row>
    <row r="22" spans="1:15" ht="20.25" customHeight="1">
      <c r="A22" s="171"/>
      <c r="B22" s="190"/>
      <c r="C22" s="190"/>
      <c r="D22" s="190"/>
      <c r="E22" s="50" t="s">
        <v>183</v>
      </c>
      <c r="F22" s="40"/>
      <c r="G22" s="54"/>
      <c r="H22" s="48"/>
      <c r="I22" s="53">
        <f>O22*0.5</f>
        <v>68096.24727552</v>
      </c>
      <c r="J22" s="48"/>
      <c r="K22" s="53">
        <f>O22*0.5</f>
        <v>68096.24727552</v>
      </c>
      <c r="L22" s="48"/>
      <c r="M22" s="48"/>
      <c r="N22" s="48"/>
      <c r="O22" s="46">
        <f>ORÇAMENTO!M76</f>
        <v>136192.49455104</v>
      </c>
    </row>
    <row r="23" spans="1:15" ht="18" customHeight="1">
      <c r="A23" s="171">
        <v>10</v>
      </c>
      <c r="B23" s="190" t="s">
        <v>90</v>
      </c>
      <c r="C23" s="190"/>
      <c r="D23" s="190"/>
      <c r="E23" s="50" t="s">
        <v>182</v>
      </c>
      <c r="F23" s="40"/>
      <c r="G23" s="54"/>
      <c r="H23" s="48"/>
      <c r="I23" s="48"/>
      <c r="J23" s="48"/>
      <c r="K23" s="52">
        <v>0.5</v>
      </c>
      <c r="L23" s="52">
        <v>0.5</v>
      </c>
      <c r="M23" s="48"/>
      <c r="N23" s="48"/>
      <c r="O23" s="45">
        <v>1</v>
      </c>
    </row>
    <row r="24" spans="1:15" ht="30" customHeight="1">
      <c r="A24" s="171"/>
      <c r="B24" s="190"/>
      <c r="C24" s="190"/>
      <c r="D24" s="190"/>
      <c r="E24" s="50" t="s">
        <v>183</v>
      </c>
      <c r="F24" s="40"/>
      <c r="G24" s="54"/>
      <c r="H24" s="48"/>
      <c r="I24" s="48"/>
      <c r="J24" s="48"/>
      <c r="K24" s="53">
        <f>O24*0.5</f>
        <v>25676.605378559998</v>
      </c>
      <c r="L24" s="53">
        <f>O24*0.5</f>
        <v>25676.605378559998</v>
      </c>
      <c r="M24" s="48"/>
      <c r="N24" s="48"/>
      <c r="O24" s="46">
        <f>ORÇAMENTO!M81</f>
        <v>51353.210757119996</v>
      </c>
    </row>
    <row r="25" spans="1:15" ht="19.5" customHeight="1">
      <c r="A25" s="171">
        <v>11</v>
      </c>
      <c r="B25" s="189" t="s">
        <v>91</v>
      </c>
      <c r="C25" s="189"/>
      <c r="D25" s="189"/>
      <c r="E25" s="50" t="s">
        <v>182</v>
      </c>
      <c r="F25" s="40"/>
      <c r="G25" s="54"/>
      <c r="H25" s="48"/>
      <c r="I25" s="48"/>
      <c r="J25" s="48"/>
      <c r="K25" s="48"/>
      <c r="L25" s="52">
        <v>0.5</v>
      </c>
      <c r="M25" s="52">
        <v>0.5</v>
      </c>
      <c r="N25" s="48"/>
      <c r="O25" s="45">
        <v>1</v>
      </c>
    </row>
    <row r="26" spans="1:15" ht="18" customHeight="1">
      <c r="A26" s="171"/>
      <c r="B26" s="189"/>
      <c r="C26" s="189"/>
      <c r="D26" s="189"/>
      <c r="E26" s="50" t="s">
        <v>183</v>
      </c>
      <c r="F26" s="40"/>
      <c r="G26" s="54"/>
      <c r="H26" s="48"/>
      <c r="I26" s="48"/>
      <c r="J26" s="48"/>
      <c r="K26" s="48"/>
      <c r="L26" s="53">
        <f>O26*0.5</f>
        <v>42909.690286080004</v>
      </c>
      <c r="M26" s="53">
        <f>O26*0.5</f>
        <v>42909.690286080004</v>
      </c>
      <c r="N26" s="48"/>
      <c r="O26" s="46">
        <f>ORÇAMENTO!M86</f>
        <v>85819.38057216001</v>
      </c>
    </row>
    <row r="27" spans="1:15" ht="18" customHeight="1">
      <c r="A27" s="171">
        <v>12</v>
      </c>
      <c r="B27" s="189" t="s">
        <v>97</v>
      </c>
      <c r="C27" s="189"/>
      <c r="D27" s="189"/>
      <c r="E27" s="50" t="s">
        <v>182</v>
      </c>
      <c r="F27" s="40"/>
      <c r="G27" s="54"/>
      <c r="H27" s="48"/>
      <c r="I27" s="48"/>
      <c r="J27" s="48"/>
      <c r="K27" s="48"/>
      <c r="L27" s="48"/>
      <c r="M27" s="52">
        <v>0.25</v>
      </c>
      <c r="N27" s="52">
        <v>0.75</v>
      </c>
      <c r="O27" s="45">
        <v>1</v>
      </c>
    </row>
    <row r="28" spans="1:15" ht="18.75" customHeight="1">
      <c r="A28" s="171"/>
      <c r="B28" s="189"/>
      <c r="C28" s="189"/>
      <c r="D28" s="189"/>
      <c r="E28" s="50" t="s">
        <v>183</v>
      </c>
      <c r="F28" s="40"/>
      <c r="G28" s="54"/>
      <c r="H28" s="48"/>
      <c r="I28" s="48"/>
      <c r="J28" s="48"/>
      <c r="K28" s="48"/>
      <c r="L28" s="48"/>
      <c r="M28" s="53">
        <f>O28*0.25</f>
        <v>13370.288394239999</v>
      </c>
      <c r="N28" s="53">
        <f>O28*0.75</f>
        <v>40110.865182719994</v>
      </c>
      <c r="O28" s="46">
        <f>ORÇAMENTO!M94</f>
        <v>53481.153576959994</v>
      </c>
    </row>
    <row r="29" spans="1:15" ht="18.75" customHeight="1">
      <c r="A29" s="172">
        <v>13</v>
      </c>
      <c r="B29" s="174" t="s">
        <v>330</v>
      </c>
      <c r="C29" s="175"/>
      <c r="D29" s="176"/>
      <c r="E29" s="50" t="s">
        <v>182</v>
      </c>
      <c r="F29" s="98"/>
      <c r="G29" s="52">
        <v>0.5</v>
      </c>
      <c r="H29" s="52">
        <v>0.5</v>
      </c>
      <c r="I29" s="52"/>
      <c r="J29" s="48"/>
      <c r="K29" s="48"/>
      <c r="L29" s="48"/>
      <c r="M29" s="53"/>
      <c r="N29" s="53"/>
      <c r="O29" s="46">
        <v>1</v>
      </c>
    </row>
    <row r="30" spans="1:15" ht="18.75" customHeight="1">
      <c r="A30" s="173"/>
      <c r="B30" s="177"/>
      <c r="C30" s="178"/>
      <c r="D30" s="179"/>
      <c r="E30" s="50" t="s">
        <v>183</v>
      </c>
      <c r="F30" s="98"/>
      <c r="G30" s="53">
        <f>O30*0.5</f>
        <v>3210.1601279999995</v>
      </c>
      <c r="H30" s="53">
        <f>O30*0.5</f>
        <v>3210.1601279999995</v>
      </c>
      <c r="I30" s="53"/>
      <c r="J30" s="48"/>
      <c r="K30" s="48"/>
      <c r="L30" s="48"/>
      <c r="M30" s="53"/>
      <c r="N30" s="53"/>
      <c r="O30" s="46">
        <f>ORÇAMENTO!M108</f>
        <v>6420.320255999999</v>
      </c>
    </row>
    <row r="31" spans="1:15" ht="19.5" customHeight="1">
      <c r="A31" s="161" t="s">
        <v>99</v>
      </c>
      <c r="B31" s="162"/>
      <c r="C31" s="162"/>
      <c r="D31" s="162"/>
      <c r="E31" s="51" t="s">
        <v>182</v>
      </c>
      <c r="F31" s="41"/>
      <c r="G31" s="41"/>
      <c r="H31" s="41"/>
      <c r="I31" s="41"/>
      <c r="J31" s="41"/>
      <c r="K31" s="41"/>
      <c r="L31" s="41"/>
      <c r="M31" s="41"/>
      <c r="N31" s="41"/>
      <c r="O31" s="35">
        <v>1</v>
      </c>
    </row>
    <row r="32" spans="1:15" ht="18" customHeight="1" thickBot="1">
      <c r="A32" s="163"/>
      <c r="B32" s="164"/>
      <c r="C32" s="164"/>
      <c r="D32" s="164"/>
      <c r="E32" s="55" t="s">
        <v>183</v>
      </c>
      <c r="F32" s="42"/>
      <c r="G32" s="42"/>
      <c r="H32" s="42"/>
      <c r="I32" s="42"/>
      <c r="J32" s="42"/>
      <c r="K32" s="42"/>
      <c r="L32" s="42"/>
      <c r="M32" s="42"/>
      <c r="N32" s="42"/>
      <c r="O32" s="56">
        <f>ORÇAMENTO!M115</f>
        <v>800494.4757073919</v>
      </c>
    </row>
    <row r="33" spans="1:15" ht="15">
      <c r="A33" s="30"/>
      <c r="B33" s="31"/>
      <c r="C33" s="31" t="s">
        <v>103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1:15" ht="15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5" ht="15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1:15" ht="15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1:15" ht="15">
      <c r="A37" s="7"/>
      <c r="B37" s="3"/>
      <c r="C37" s="121" t="s">
        <v>101</v>
      </c>
      <c r="D37" s="121"/>
      <c r="E37" s="121"/>
      <c r="F37" s="121"/>
      <c r="G37" s="121"/>
      <c r="H37" s="121"/>
      <c r="I37" s="121"/>
      <c r="J37" s="121"/>
      <c r="K37" s="3"/>
      <c r="L37" s="3"/>
      <c r="M37" s="3"/>
      <c r="N37" s="3"/>
      <c r="O37" s="4"/>
    </row>
    <row r="38" spans="1:15" ht="15">
      <c r="A38" s="7"/>
      <c r="B38" s="3"/>
      <c r="C38" s="106" t="s">
        <v>102</v>
      </c>
      <c r="D38" s="106"/>
      <c r="E38" s="106"/>
      <c r="F38" s="106"/>
      <c r="G38" s="106"/>
      <c r="H38" s="106"/>
      <c r="I38" s="106"/>
      <c r="J38" s="106"/>
      <c r="K38" s="3"/>
      <c r="L38" s="3"/>
      <c r="M38" s="3"/>
      <c r="N38" s="3"/>
      <c r="O38" s="4"/>
    </row>
    <row r="39" spans="1:15" ht="15.75" thickBot="1">
      <c r="A39" s="8"/>
      <c r="B39" s="5"/>
      <c r="C39" s="107" t="s">
        <v>104</v>
      </c>
      <c r="D39" s="107"/>
      <c r="E39" s="107"/>
      <c r="F39" s="107"/>
      <c r="G39" s="107"/>
      <c r="H39" s="107"/>
      <c r="I39" s="107"/>
      <c r="J39" s="107"/>
      <c r="K39" s="5"/>
      <c r="L39" s="5"/>
      <c r="M39" s="5"/>
      <c r="N39" s="5"/>
      <c r="O39" s="6"/>
    </row>
  </sheetData>
  <sheetProtection/>
  <mergeCells count="37">
    <mergeCell ref="C39:J39"/>
    <mergeCell ref="A4:D4"/>
    <mergeCell ref="C37:J37"/>
    <mergeCell ref="B27:D28"/>
    <mergeCell ref="B25:D26"/>
    <mergeCell ref="B23:D24"/>
    <mergeCell ref="B21:D22"/>
    <mergeCell ref="B19:D20"/>
    <mergeCell ref="B15:D16"/>
    <mergeCell ref="B17:D18"/>
    <mergeCell ref="B13:D14"/>
    <mergeCell ref="B11:D12"/>
    <mergeCell ref="B9:D10"/>
    <mergeCell ref="A7:A8"/>
    <mergeCell ref="A19:A20"/>
    <mergeCell ref="C38:J38"/>
    <mergeCell ref="A13:A14"/>
    <mergeCell ref="A17:A18"/>
    <mergeCell ref="A25:A26"/>
    <mergeCell ref="A9:A10"/>
    <mergeCell ref="A5:A6"/>
    <mergeCell ref="A31:D32"/>
    <mergeCell ref="A3:K3"/>
    <mergeCell ref="A1:O1"/>
    <mergeCell ref="A21:A22"/>
    <mergeCell ref="A23:A24"/>
    <mergeCell ref="A29:A30"/>
    <mergeCell ref="B29:D30"/>
    <mergeCell ref="L2:M2"/>
    <mergeCell ref="N2:O2"/>
    <mergeCell ref="L3:O3"/>
    <mergeCell ref="A27:A28"/>
    <mergeCell ref="A15:A16"/>
    <mergeCell ref="A2:K2"/>
    <mergeCell ref="B7:D8"/>
    <mergeCell ref="B5:D6"/>
    <mergeCell ref="A11:A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headerFooter>
    <oddHeader>&amp;C&amp;G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Cacá Chung</dc:creator>
  <cp:keywords/>
  <dc:description/>
  <cp:lastModifiedBy>13870</cp:lastModifiedBy>
  <cp:lastPrinted>2019-10-15T18:01:33Z</cp:lastPrinted>
  <dcterms:created xsi:type="dcterms:W3CDTF">2019-03-11T16:34:46Z</dcterms:created>
  <dcterms:modified xsi:type="dcterms:W3CDTF">2019-11-27T18:40:14Z</dcterms:modified>
  <cp:category/>
  <cp:version/>
  <cp:contentType/>
  <cp:contentStatus/>
</cp:coreProperties>
</file>