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7170" tabRatio="897" activeTab="1"/>
  </bookViews>
  <sheets>
    <sheet name="PLANLHA DE CUSTO MODIFICADA ATU" sheetId="1" r:id="rId1"/>
    <sheet name="CRONOGRAMA FISICO MODIFICADO AT" sheetId="2" r:id="rId2"/>
    <sheet name="PLANILHA QUATITATIVO (TAPA BUR)" sheetId="3" r:id="rId3"/>
  </sheets>
  <definedNames>
    <definedName name="_xlnm.Print_Area" localSheetId="1">'CRONOGRAMA FISICO MODIFICADO AT'!$A$1:$F$39</definedName>
    <definedName name="_xlnm.Print_Area" localSheetId="0">'PLANLHA DE CUSTO MODIFICADA ATU'!$A$1:$M$41</definedName>
  </definedNames>
  <calcPr fullCalcOnLoad="1"/>
</workbook>
</file>

<file path=xl/sharedStrings.xml><?xml version="1.0" encoding="utf-8"?>
<sst xmlns="http://schemas.openxmlformats.org/spreadsheetml/2006/main" count="266" uniqueCount="101">
  <si>
    <t>PREFEITURA MUNICIPAL DA PIRAPORA - MG</t>
  </si>
  <si>
    <t>OBRA/SERVIÇO</t>
  </si>
  <si>
    <t>FONTE:</t>
  </si>
  <si>
    <t>SINAPI - Setembro-2013   Encargos Sociais:</t>
  </si>
  <si>
    <t>SETOP - Setembro - 2013   Encargos Sociais:</t>
  </si>
  <si>
    <t>BDI:</t>
  </si>
  <si>
    <t>ÍTEM</t>
  </si>
  <si>
    <t>DESCRIÇÃO DOS SERVIÇOS</t>
  </si>
  <si>
    <t>UNID.</t>
  </si>
  <si>
    <t>LEVANTADO</t>
  </si>
  <si>
    <t>QTD. / m3xkm</t>
  </si>
  <si>
    <t>COMPR.</t>
  </si>
  <si>
    <t>LARG.</t>
  </si>
  <si>
    <t>ESPES.</t>
  </si>
  <si>
    <t>TON / EMPOL.</t>
  </si>
  <si>
    <t>QUANTIDADE</t>
  </si>
  <si>
    <t>PREÇO C/ BDI</t>
  </si>
  <si>
    <t>UNIT.</t>
  </si>
  <si>
    <t>TOT. ITEM</t>
  </si>
  <si>
    <t>1.0</t>
  </si>
  <si>
    <t>MOBILIZAÇÃO E DESMOBILIZAÇÃO DE OBRA</t>
  </si>
  <si>
    <t>1.4</t>
  </si>
  <si>
    <t>m2</t>
  </si>
  <si>
    <t>M2</t>
  </si>
  <si>
    <t>1.1</t>
  </si>
  <si>
    <t>1.2</t>
  </si>
  <si>
    <t>1.3</t>
  </si>
  <si>
    <t>1.5</t>
  </si>
  <si>
    <t>1.6</t>
  </si>
  <si>
    <t>1.7</t>
  </si>
  <si>
    <t>1.8</t>
  </si>
  <si>
    <t>1.9</t>
  </si>
  <si>
    <t>1.10</t>
  </si>
  <si>
    <t>1.11</t>
  </si>
  <si>
    <t>COTAÇÃO</t>
  </si>
  <si>
    <t>FABRICAÇÃO E APLICAÇÃO DE CONCRETO BETUMINOSO USINADO A QUENTE(CBUQ) CAP 50/70, EXCLUSIVE TRANSPORTE</t>
  </si>
  <si>
    <t>1.12</t>
  </si>
  <si>
    <t>Gabriel Messias de Magalhães</t>
  </si>
  <si>
    <t>Eng.Civil CREA 5068960479-D/SP</t>
  </si>
  <si>
    <t>CRONOGRAMA FISICO FINANCEIRO</t>
  </si>
  <si>
    <t>ETAPAS/DESCRIÇÃO</t>
  </si>
  <si>
    <t>MêS 1</t>
  </si>
  <si>
    <t>FÍSICO %</t>
  </si>
  <si>
    <t>FINANCEIRO</t>
  </si>
  <si>
    <t>Engº Civil CREA-5068960479/D</t>
  </si>
  <si>
    <t>CÓDIGO SETOP/  SINAPI</t>
  </si>
  <si>
    <t>SUB-TOTAL</t>
  </si>
  <si>
    <t>2.0</t>
  </si>
  <si>
    <t>SETOP</t>
  </si>
  <si>
    <t>3.0</t>
  </si>
  <si>
    <t>4.0</t>
  </si>
  <si>
    <t>5.0</t>
  </si>
  <si>
    <t>6.0</t>
  </si>
  <si>
    <t>7.0</t>
  </si>
  <si>
    <t>SINAPI</t>
  </si>
  <si>
    <t>8.0</t>
  </si>
  <si>
    <t>9.0</t>
  </si>
  <si>
    <t>10.0</t>
  </si>
  <si>
    <t>11.0</t>
  </si>
  <si>
    <t>12.0</t>
  </si>
  <si>
    <t>OBR-VIA-435</t>
  </si>
  <si>
    <t>MêS 2</t>
  </si>
  <si>
    <t>1.23</t>
  </si>
  <si>
    <t>TOTAL</t>
  </si>
  <si>
    <t>TOTALETAPAS</t>
  </si>
  <si>
    <t>PINTURA DE LIGAÇÃO,EXCLUSIVE O FORNECIMNTO E TRANSPORTE DO MATERIAL BETUMINOSO</t>
  </si>
  <si>
    <t>M3</t>
  </si>
  <si>
    <t>BASE DE SOLO ESTABILIZADO GRANULOMÉTRICAMENTE SEM MISTURA COM COMPACTAÇÃO PROCTOR INTERMEDIÁRIO EXCLUSIVE CARGA E TRANSPRTE DO SOLO</t>
  </si>
  <si>
    <t xml:space="preserve">LIMPEZA MANUAL DAS ÁREAS DE APLICAÇÃO DO TAPA BURACO EM RECORTES RETANGULARES OU QUADRADOS </t>
  </si>
  <si>
    <t>SERVIÇO DE EXECUÇÃO DE TAPA BURACOS EM CONCRETO BETUMINOSO USINADO A QUENTE (CBUQ) CAP 50/70 EM DIVERSAS RUAS DE DIVERSOS BAIRROS DE PIRAPORA</t>
  </si>
  <si>
    <t>TRANSPÓRTE DE MATERIAL DE JAZIDA LOCAL COM CAMINHÃ BASCULANTE 6 M3 RODOVIA PAVIMENTADA EMPOLAMENTO 30% , DMT DE 5KM</t>
  </si>
  <si>
    <t>M3*KM</t>
  </si>
  <si>
    <t>TON*KM</t>
  </si>
  <si>
    <t>TRANSPORTE DE MATERIAL DE QUALQUER NATUREZA (RL-1C)DMT ACIMA DE 50KM (396 KM).</t>
  </si>
  <si>
    <t>TRANSPORTE DE MATERIAL DE QUALQUER NATUREZA ( CAP 50/70 ) DMT ACIMA  50KM (396 KM).</t>
  </si>
  <si>
    <t>TRANSPORTE DE AGREGADO PARA CBUQ  (BRITA 0) DMT = 1KM</t>
  </si>
  <si>
    <t>TRANSPORTE DE AGREGADO PARA CBUQ  (PÓ) DMT 186 KM .</t>
  </si>
  <si>
    <t>TRANSPORTE DE AGREGADO PARA CBUQ(AREIA) DMT =25KM</t>
  </si>
  <si>
    <t>TRANSPORTE DE CBUQ  PARA TAPA BUIRACOS DMT = 15 KM</t>
  </si>
  <si>
    <t>OBR-VIA-380</t>
  </si>
  <si>
    <t>OBR-VIA-360</t>
  </si>
  <si>
    <t>0BR-VIA-370</t>
  </si>
  <si>
    <t>OBR-VIA-345</t>
  </si>
  <si>
    <t>MOB-DES-005</t>
  </si>
  <si>
    <t>73948/016</t>
  </si>
  <si>
    <t>TOTAL DE PREÇOS</t>
  </si>
  <si>
    <t>TRANSPORTE DE CBUQ  PARA TAPA BURACOS DMT = 15 KM</t>
  </si>
  <si>
    <t>PLACA DE OBRA EM CHAPA DE AÇO GALVANIZADO</t>
  </si>
  <si>
    <t>74209/001</t>
  </si>
  <si>
    <t>M²</t>
  </si>
  <si>
    <t>SINAPI 73711</t>
  </si>
  <si>
    <t>BASE PARA PAVIMENTACAO COM BRITA CORRIDA, INCLUSIVE COMPACTACAO</t>
  </si>
  <si>
    <t xml:space="preserve"> m3</t>
  </si>
  <si>
    <t>TRANSPÓRTE DE MATERIAL DE JAZIDA LOCAL COM CAMINHÃ BASCULANTE 6 M3 RODOVIA PAVIMENTADA EMPOLAMENTO 30% , DMT DE 15KM</t>
  </si>
  <si>
    <t>SINAPI/NOV.13</t>
  </si>
  <si>
    <t>13.0</t>
  </si>
  <si>
    <t>SETOP/SETEMBRO</t>
  </si>
  <si>
    <t>SINAPI - NOVEMBRO-2013   - SETOP: SETEMBRO/2013</t>
  </si>
  <si>
    <t>TRANSPORTE DE MATERIAL DE JAZIDA LOCAL COM CAMINHÃ BASCULANTE 6 M3 RODOVIA PAVIMENTADA EMPOLAMENTO 30% , DMT DE 5KM</t>
  </si>
  <si>
    <t>Minas Gerais,04 de Fevereiro  de 2014.</t>
  </si>
  <si>
    <t>Minas Gerais,04 de Fevereiro de 2014.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</si>
</sst>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0.0000"/>
    <numFmt numFmtId="174" formatCode="0.000"/>
    <numFmt numFmtId="175" formatCode="0.0"/>
    <numFmt numFmtId="176" formatCode="0.00000"/>
    <numFmt numFmtId="177" formatCode="0.000000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0000"/>
    <numFmt numFmtId="183" formatCode="0.000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name val="Garamond"/>
      <family val="1"/>
    </font>
    <font>
      <sz val="9"/>
      <name val="Garamond"/>
      <family val="1"/>
    </font>
    <font>
      <b/>
      <sz val="9"/>
      <color indexed="8"/>
      <name val="Calibri"/>
      <family val="2"/>
    </font>
    <font>
      <b/>
      <sz val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4"/>
      <color indexed="8"/>
      <name val="Calibri"/>
      <family val="0"/>
    </font>
    <font>
      <b/>
      <sz val="10"/>
      <name val="Garamond"/>
      <family val="1"/>
    </font>
    <font>
      <sz val="10"/>
      <name val="Garamond"/>
      <family val="1"/>
    </font>
    <font>
      <sz val="10"/>
      <color indexed="8"/>
      <name val="Calibri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0" borderId="0" xfId="52" applyBorder="1">
      <alignment/>
      <protection/>
    </xf>
    <xf numFmtId="0" fontId="27" fillId="0" borderId="0" xfId="52" applyFont="1" applyBorder="1">
      <alignment/>
      <protection/>
    </xf>
    <xf numFmtId="171" fontId="0" fillId="0" borderId="0" xfId="0" applyNumberFormat="1" applyAlignment="1">
      <alignment/>
    </xf>
    <xf numFmtId="0" fontId="26" fillId="0" borderId="10" xfId="52" applyFont="1" applyBorder="1">
      <alignment/>
      <protection/>
    </xf>
    <xf numFmtId="0" fontId="26" fillId="3" borderId="10" xfId="52" applyFont="1" applyFill="1" applyBorder="1">
      <alignment/>
      <protection/>
    </xf>
    <xf numFmtId="10" fontId="26" fillId="3" borderId="10" xfId="59" applyNumberFormat="1" applyFont="1" applyFill="1" applyBorder="1" applyAlignment="1">
      <alignment/>
    </xf>
    <xf numFmtId="10" fontId="26" fillId="3" borderId="10" xfId="52" applyNumberFormat="1" applyFont="1" applyFill="1" applyBorder="1">
      <alignment/>
      <protection/>
    </xf>
    <xf numFmtId="171" fontId="26" fillId="0" borderId="10" xfId="52" applyNumberFormat="1" applyFont="1" applyBorder="1">
      <alignment/>
      <protection/>
    </xf>
    <xf numFmtId="171" fontId="26" fillId="0" borderId="10" xfId="56" applyFont="1" applyBorder="1" applyAlignment="1">
      <alignment/>
    </xf>
    <xf numFmtId="0" fontId="27" fillId="0" borderId="0" xfId="52" applyFont="1" applyBorder="1">
      <alignment/>
      <protection/>
    </xf>
    <xf numFmtId="0" fontId="26" fillId="0" borderId="0" xfId="52" applyFont="1" applyBorder="1">
      <alignment/>
      <protection/>
    </xf>
    <xf numFmtId="0" fontId="20" fillId="2" borderId="10" xfId="50" applyFont="1" applyFill="1" applyBorder="1" applyAlignment="1">
      <alignment horizontal="center" vertical="center"/>
      <protection/>
    </xf>
    <xf numFmtId="0" fontId="21" fillId="2" borderId="10" xfId="50" applyFont="1" applyFill="1" applyBorder="1" applyAlignment="1">
      <alignment vertical="center"/>
      <protection/>
    </xf>
    <xf numFmtId="10" fontId="22" fillId="0" borderId="10" xfId="54" applyNumberFormat="1" applyFont="1" applyBorder="1" applyAlignment="1">
      <alignment horizontal="center"/>
    </xf>
    <xf numFmtId="0" fontId="20" fillId="2" borderId="10" xfId="51" applyFont="1" applyFill="1" applyBorder="1" applyAlignment="1">
      <alignment vertical="center"/>
      <protection/>
    </xf>
    <xf numFmtId="0" fontId="1" fillId="0" borderId="10" xfId="51" applyBorder="1" applyAlignment="1">
      <alignment horizontal="center"/>
      <protection/>
    </xf>
    <xf numFmtId="9" fontId="1" fillId="0" borderId="10" xfId="51" applyNumberFormat="1" applyBorder="1" applyAlignment="1">
      <alignment horizontal="center"/>
      <protection/>
    </xf>
    <xf numFmtId="0" fontId="19" fillId="3" borderId="10" xfId="5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28" fillId="2" borderId="10" xfId="51" applyFont="1" applyFill="1" applyBorder="1" applyAlignment="1">
      <alignment horizontal="center" vertical="center"/>
      <protection/>
    </xf>
    <xf numFmtId="171" fontId="31" fillId="0" borderId="10" xfId="56" applyFont="1" applyBorder="1" applyAlignment="1">
      <alignment horizontal="center"/>
    </xf>
    <xf numFmtId="171" fontId="31" fillId="0" borderId="10" xfId="56" applyFont="1" applyBorder="1" applyAlignment="1">
      <alignment/>
    </xf>
    <xf numFmtId="171" fontId="31" fillId="0" borderId="10" xfId="0" applyNumberFormat="1" applyFont="1" applyBorder="1" applyAlignment="1">
      <alignment/>
    </xf>
    <xf numFmtId="171" fontId="28" fillId="2" borderId="10" xfId="58" applyNumberFormat="1" applyFont="1" applyFill="1" applyBorder="1" applyAlignment="1">
      <alignment horizontal="center" vertical="center"/>
    </xf>
    <xf numFmtId="171" fontId="28" fillId="2" borderId="10" xfId="56" applyFont="1" applyFill="1" applyBorder="1" applyAlignment="1">
      <alignment horizontal="right" vertical="center"/>
    </xf>
    <xf numFmtId="2" fontId="28" fillId="2" borderId="10" xfId="58" applyNumberFormat="1" applyFont="1" applyFill="1" applyBorder="1" applyAlignment="1">
      <alignment horizontal="right" vertical="center"/>
    </xf>
    <xf numFmtId="171" fontId="29" fillId="0" borderId="10" xfId="51" applyNumberFormat="1" applyFont="1" applyBorder="1" applyAlignment="1">
      <alignment horizontal="right" vertical="center"/>
      <protection/>
    </xf>
    <xf numFmtId="2" fontId="31" fillId="0" borderId="10" xfId="0" applyNumberFormat="1" applyFont="1" applyBorder="1" applyAlignment="1">
      <alignment horizontal="center"/>
    </xf>
    <xf numFmtId="2" fontId="24" fillId="2" borderId="10" xfId="58" applyNumberFormat="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left"/>
      <protection/>
    </xf>
    <xf numFmtId="2" fontId="0" fillId="0" borderId="10" xfId="0" applyNumberFormat="1" applyFont="1" applyBorder="1" applyAlignment="1">
      <alignment horizontal="center"/>
    </xf>
    <xf numFmtId="171" fontId="32" fillId="2" borderId="10" xfId="56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/>
    </xf>
    <xf numFmtId="2" fontId="32" fillId="2" borderId="10" xfId="58" applyNumberFormat="1" applyFont="1" applyFill="1" applyBorder="1" applyAlignment="1">
      <alignment horizontal="right" vertical="center"/>
    </xf>
    <xf numFmtId="0" fontId="28" fillId="17" borderId="10" xfId="51" applyFont="1" applyFill="1" applyBorder="1" applyAlignment="1">
      <alignment horizontal="left" vertical="center" wrapText="1"/>
      <protection/>
    </xf>
    <xf numFmtId="0" fontId="29" fillId="17" borderId="10" xfId="51" applyFont="1" applyFill="1" applyBorder="1" applyAlignment="1">
      <alignment horizontal="left" wrapText="1"/>
      <protection/>
    </xf>
    <xf numFmtId="0" fontId="20" fillId="3" borderId="10" xfId="51" applyFont="1" applyFill="1" applyBorder="1" applyAlignment="1">
      <alignment horizontal="center" vertical="center" textRotation="90"/>
      <protection/>
    </xf>
    <xf numFmtId="0" fontId="19" fillId="0" borderId="0" xfId="51" applyFont="1" applyBorder="1">
      <alignment/>
      <protection/>
    </xf>
    <xf numFmtId="171" fontId="23" fillId="3" borderId="10" xfId="58" applyNumberFormat="1" applyFont="1" applyFill="1" applyBorder="1" applyAlignment="1">
      <alignment horizontal="centerContinuous" vertical="center" wrapText="1"/>
    </xf>
    <xf numFmtId="43" fontId="26" fillId="18" borderId="10" xfId="59" applyFont="1" applyFill="1" applyBorder="1" applyAlignment="1">
      <alignment/>
    </xf>
    <xf numFmtId="172" fontId="20" fillId="3" borderId="10" xfId="51" applyNumberFormat="1" applyFont="1" applyFill="1" applyBorder="1" applyAlignment="1">
      <alignment horizontal="centerContinuous" vertical="center" wrapText="1"/>
      <protection/>
    </xf>
    <xf numFmtId="171" fontId="20" fillId="3" borderId="10" xfId="58" applyNumberFormat="1" applyFont="1" applyFill="1" applyBorder="1" applyAlignment="1">
      <alignment horizontal="centerContinuous" vertical="center" wrapText="1"/>
    </xf>
    <xf numFmtId="0" fontId="19" fillId="3" borderId="10" xfId="51" applyFont="1" applyFill="1" applyBorder="1" applyAlignment="1">
      <alignment horizontal="centerContinuous"/>
      <protection/>
    </xf>
    <xf numFmtId="0" fontId="20" fillId="2" borderId="10" xfId="50" applyFont="1" applyFill="1" applyBorder="1" applyAlignment="1">
      <alignment horizontal="centerContinuous" vertical="center"/>
      <protection/>
    </xf>
    <xf numFmtId="0" fontId="25" fillId="2" borderId="10" xfId="50" applyFont="1" applyFill="1" applyBorder="1" applyAlignment="1">
      <alignment horizontal="left" vertical="justify"/>
      <protection/>
    </xf>
    <xf numFmtId="171" fontId="20" fillId="3" borderId="10" xfId="58" applyNumberFormat="1" applyFont="1" applyFill="1" applyBorder="1" applyAlignment="1">
      <alignment horizontal="centerContinuous" vertical="center"/>
    </xf>
    <xf numFmtId="0" fontId="20" fillId="3" borderId="10" xfId="51" applyFont="1" applyFill="1" applyBorder="1" applyAlignment="1">
      <alignment horizontal="centerContinuous" vertical="center"/>
      <protection/>
    </xf>
    <xf numFmtId="172" fontId="20" fillId="3" borderId="10" xfId="51" applyNumberFormat="1" applyFont="1" applyFill="1" applyBorder="1" applyAlignment="1">
      <alignment horizontal="centerContinuous" vertical="center"/>
      <protection/>
    </xf>
    <xf numFmtId="0" fontId="30" fillId="3" borderId="10" xfId="51" applyFont="1" applyFill="1" applyBorder="1" applyAlignment="1">
      <alignment horizontal="centerContinuous"/>
      <protection/>
    </xf>
    <xf numFmtId="0" fontId="27" fillId="0" borderId="11" xfId="52" applyFont="1" applyBorder="1" applyAlignment="1">
      <alignment horizontal="centerContinuous" vertical="center"/>
      <protection/>
    </xf>
    <xf numFmtId="0" fontId="27" fillId="0" borderId="12" xfId="52" applyFont="1" applyBorder="1" applyAlignment="1">
      <alignment horizontal="centerContinuous" vertical="center"/>
      <protection/>
    </xf>
    <xf numFmtId="10" fontId="26" fillId="2" borderId="12" xfId="59" applyNumberFormat="1" applyFont="1" applyFill="1" applyBorder="1" applyAlignment="1">
      <alignment horizontal="centerContinuous" wrapText="1"/>
    </xf>
    <xf numFmtId="0" fontId="33" fillId="0" borderId="0" xfId="0" applyFont="1" applyAlignment="1">
      <alignment/>
    </xf>
    <xf numFmtId="10" fontId="26" fillId="2" borderId="10" xfId="59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3" xfId="51" applyBorder="1">
      <alignment/>
      <protection/>
    </xf>
    <xf numFmtId="0" fontId="1" fillId="0" borderId="14" xfId="51" applyBorder="1">
      <alignment/>
      <protection/>
    </xf>
    <xf numFmtId="0" fontId="19" fillId="0" borderId="15" xfId="51" applyFont="1" applyBorder="1">
      <alignment/>
      <protection/>
    </xf>
    <xf numFmtId="0" fontId="19" fillId="0" borderId="16" xfId="51" applyFont="1" applyBorder="1">
      <alignment/>
      <protection/>
    </xf>
    <xf numFmtId="0" fontId="19" fillId="0" borderId="17" xfId="51" applyFont="1" applyBorder="1">
      <alignment/>
      <protection/>
    </xf>
    <xf numFmtId="0" fontId="28" fillId="17" borderId="10" xfId="0" applyFont="1" applyFill="1" applyBorder="1" applyAlignment="1">
      <alignment wrapText="1"/>
    </xf>
    <xf numFmtId="170" fontId="28" fillId="17" borderId="10" xfId="47" applyFont="1" applyFill="1" applyBorder="1" applyAlignment="1">
      <alignment horizontal="left" wrapText="1"/>
    </xf>
    <xf numFmtId="0" fontId="38" fillId="2" borderId="10" xfId="50" applyFont="1" applyFill="1" applyBorder="1" applyAlignment="1">
      <alignment horizontal="center" vertical="center"/>
      <protection/>
    </xf>
    <xf numFmtId="0" fontId="39" fillId="2" borderId="10" xfId="50" applyFont="1" applyFill="1" applyBorder="1" applyAlignment="1">
      <alignment horizontal="center" vertical="center"/>
      <protection/>
    </xf>
    <xf numFmtId="0" fontId="38" fillId="3" borderId="10" xfId="51" applyFont="1" applyFill="1" applyBorder="1" applyAlignment="1">
      <alignment horizontal="centerContinuous" vertical="center" wrapText="1"/>
      <protection/>
    </xf>
    <xf numFmtId="0" fontId="40" fillId="0" borderId="10" xfId="51" applyFont="1" applyBorder="1" applyAlignment="1">
      <alignment horizontal="left"/>
      <protection/>
    </xf>
    <xf numFmtId="0" fontId="31" fillId="2" borderId="10" xfId="51" applyFont="1" applyFill="1" applyBorder="1" applyAlignment="1">
      <alignment horizontal="center" vertical="center"/>
      <protection/>
    </xf>
    <xf numFmtId="0" fontId="38" fillId="3" borderId="10" xfId="51" applyFont="1" applyFill="1" applyBorder="1" applyAlignment="1">
      <alignment horizontal="centerContinuous" vertical="center"/>
      <protection/>
    </xf>
    <xf numFmtId="0" fontId="25" fillId="2" borderId="10" xfId="50" applyFont="1" applyFill="1" applyBorder="1" applyAlignment="1">
      <alignment horizontal="left" vertical="justify" wrapText="1"/>
      <protection/>
    </xf>
    <xf numFmtId="0" fontId="0" fillId="0" borderId="13" xfId="0" applyBorder="1" applyAlignment="1">
      <alignment/>
    </xf>
    <xf numFmtId="0" fontId="0" fillId="0" borderId="0" xfId="0" applyAlignment="1">
      <alignment/>
    </xf>
    <xf numFmtId="171" fontId="0" fillId="0" borderId="10" xfId="56" applyFont="1" applyBorder="1" applyAlignment="1">
      <alignment/>
    </xf>
    <xf numFmtId="0" fontId="1" fillId="0" borderId="0" xfId="52" applyFont="1" applyBorder="1">
      <alignment/>
      <protection/>
    </xf>
    <xf numFmtId="171" fontId="31" fillId="7" borderId="10" xfId="0" applyNumberFormat="1" applyFont="1" applyFill="1" applyBorder="1" applyAlignment="1">
      <alignment/>
    </xf>
    <xf numFmtId="0" fontId="41" fillId="2" borderId="10" xfId="5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/>
    </xf>
    <xf numFmtId="171" fontId="31" fillId="0" borderId="10" xfId="56" applyFont="1" applyBorder="1" applyAlignment="1">
      <alignment horizontal="right"/>
    </xf>
    <xf numFmtId="0" fontId="0" fillId="0" borderId="10" xfId="0" applyBorder="1" applyAlignment="1">
      <alignment horizontal="right"/>
    </xf>
    <xf numFmtId="2" fontId="3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8" fillId="2" borderId="10" xfId="51" applyFont="1" applyFill="1" applyBorder="1" applyAlignment="1">
      <alignment horizontal="left" vertical="center"/>
      <protection/>
    </xf>
    <xf numFmtId="0" fontId="43" fillId="0" borderId="13" xfId="51" applyFont="1" applyBorder="1" applyAlignment="1">
      <alignment/>
      <protection/>
    </xf>
    <xf numFmtId="2" fontId="31" fillId="2" borderId="10" xfId="51" applyNumberFormat="1" applyFont="1" applyFill="1" applyBorder="1" applyAlignment="1">
      <alignment horizontal="center" vertical="center"/>
      <protection/>
    </xf>
    <xf numFmtId="0" fontId="20" fillId="2" borderId="18" xfId="50" applyFont="1" applyFill="1" applyBorder="1" applyAlignment="1">
      <alignment horizontal="center" vertical="center" wrapText="1"/>
      <protection/>
    </xf>
    <xf numFmtId="0" fontId="20" fillId="2" borderId="13" xfId="5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171" fontId="28" fillId="2" borderId="21" xfId="56" applyFont="1" applyFill="1" applyBorder="1" applyAlignment="1">
      <alignment horizontal="center" vertical="center"/>
    </xf>
    <xf numFmtId="171" fontId="28" fillId="2" borderId="22" xfId="56" applyFont="1" applyFill="1" applyBorder="1" applyAlignment="1">
      <alignment horizontal="center" vertical="center"/>
    </xf>
    <xf numFmtId="171" fontId="28" fillId="2" borderId="23" xfId="56" applyFont="1" applyFill="1" applyBorder="1" applyAlignment="1">
      <alignment horizontal="center" vertical="center"/>
    </xf>
    <xf numFmtId="0" fontId="37" fillId="0" borderId="18" xfId="51" applyFont="1" applyBorder="1" applyAlignment="1">
      <alignment wrapText="1"/>
      <protection/>
    </xf>
    <xf numFmtId="0" fontId="37" fillId="0" borderId="13" xfId="51" applyFont="1" applyBorder="1" applyAlignment="1">
      <alignment wrapText="1"/>
      <protection/>
    </xf>
    <xf numFmtId="0" fontId="19" fillId="0" borderId="18" xfId="52" applyFont="1" applyBorder="1" applyAlignment="1">
      <alignment horizontal="center" wrapText="1"/>
      <protection/>
    </xf>
    <xf numFmtId="0" fontId="19" fillId="0" borderId="13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center" wrapText="1"/>
      <protection/>
    </xf>
    <xf numFmtId="0" fontId="19" fillId="0" borderId="19" xfId="52" applyFont="1" applyBorder="1" applyAlignment="1">
      <alignment horizontal="center" wrapText="1"/>
      <protection/>
    </xf>
    <xf numFmtId="0" fontId="19" fillId="0" borderId="0" xfId="52" applyFont="1" applyBorder="1" applyAlignment="1">
      <alignment horizontal="center" wrapText="1"/>
      <protection/>
    </xf>
    <xf numFmtId="0" fontId="19" fillId="0" borderId="15" xfId="52" applyFont="1" applyBorder="1" applyAlignment="1">
      <alignment horizontal="center" wrapText="1"/>
      <protection/>
    </xf>
    <xf numFmtId="0" fontId="19" fillId="0" borderId="20" xfId="52" applyFont="1" applyBorder="1" applyAlignment="1">
      <alignment horizontal="center" wrapText="1"/>
      <protection/>
    </xf>
    <xf numFmtId="0" fontId="19" fillId="0" borderId="16" xfId="52" applyFont="1" applyBorder="1" applyAlignment="1">
      <alignment horizontal="center" wrapText="1"/>
      <protection/>
    </xf>
    <xf numFmtId="0" fontId="19" fillId="0" borderId="17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34" fillId="0" borderId="11" xfId="52" applyFont="1" applyBorder="1" applyAlignment="1">
      <alignment/>
      <protection/>
    </xf>
    <xf numFmtId="0" fontId="34" fillId="0" borderId="12" xfId="52" applyFont="1" applyBorder="1" applyAlignment="1">
      <alignment/>
      <protection/>
    </xf>
    <xf numFmtId="0" fontId="34" fillId="0" borderId="11" xfId="52" applyFont="1" applyBorder="1" applyAlignment="1">
      <alignment horizontal="left" vertical="center"/>
      <protection/>
    </xf>
    <xf numFmtId="0" fontId="34" fillId="0" borderId="12" xfId="52" applyFont="1" applyBorder="1" applyAlignment="1">
      <alignment horizontal="left" vertical="center"/>
      <protection/>
    </xf>
    <xf numFmtId="0" fontId="34" fillId="0" borderId="11" xfId="52" applyFont="1" applyBorder="1" applyAlignment="1">
      <alignment horizontal="left" vertical="center" wrapText="1"/>
      <protection/>
    </xf>
    <xf numFmtId="0" fontId="34" fillId="0" borderId="12" xfId="52" applyFont="1" applyBorder="1" applyAlignment="1">
      <alignment horizontal="left" vertical="center" wrapText="1"/>
      <protection/>
    </xf>
    <xf numFmtId="0" fontId="34" fillId="0" borderId="11" xfId="52" applyFont="1" applyBorder="1" applyAlignment="1">
      <alignment wrapText="1"/>
      <protection/>
    </xf>
    <xf numFmtId="0" fontId="34" fillId="0" borderId="12" xfId="52" applyFont="1" applyBorder="1" applyAlignment="1">
      <alignment wrapText="1"/>
      <protection/>
    </xf>
    <xf numFmtId="0" fontId="34" fillId="0" borderId="11" xfId="52" applyFont="1" applyBorder="1" applyAlignment="1">
      <alignment horizontal="left" vertical="justify"/>
      <protection/>
    </xf>
    <xf numFmtId="0" fontId="34" fillId="0" borderId="12" xfId="52" applyFont="1" applyBorder="1" applyAlignment="1">
      <alignment horizontal="left" vertical="justify"/>
      <protection/>
    </xf>
    <xf numFmtId="0" fontId="34" fillId="0" borderId="11" xfId="52" applyFont="1" applyBorder="1" applyAlignment="1">
      <alignment horizontal="left" wrapText="1"/>
      <protection/>
    </xf>
    <xf numFmtId="0" fontId="34" fillId="0" borderId="12" xfId="52" applyFont="1" applyBorder="1" applyAlignment="1">
      <alignment horizontal="left" wrapText="1"/>
      <protection/>
    </xf>
    <xf numFmtId="0" fontId="35" fillId="0" borderId="11" xfId="51" applyFont="1" applyBorder="1" applyAlignment="1">
      <alignment horizontal="left" vertical="center" wrapText="1"/>
      <protection/>
    </xf>
    <xf numFmtId="0" fontId="35" fillId="0" borderId="12" xfId="51" applyFont="1" applyBorder="1" applyAlignment="1">
      <alignment horizontal="left" vertical="center" wrapText="1"/>
      <protection/>
    </xf>
    <xf numFmtId="0" fontId="34" fillId="0" borderId="11" xfId="52" applyFont="1" applyBorder="1" applyAlignment="1">
      <alignment horizontal="left" vertical="center"/>
      <protection/>
    </xf>
    <xf numFmtId="0" fontId="34" fillId="0" borderId="12" xfId="52" applyFont="1" applyBorder="1" applyAlignment="1">
      <alignment horizontal="left" vertical="center"/>
      <protection/>
    </xf>
    <xf numFmtId="0" fontId="35" fillId="0" borderId="11" xfId="51" applyFont="1" applyBorder="1" applyAlignment="1">
      <alignment horizontal="center" wrapText="1"/>
      <protection/>
    </xf>
    <xf numFmtId="0" fontId="35" fillId="0" borderId="12" xfId="51" applyFont="1" applyBorder="1" applyAlignment="1">
      <alignment horizontal="center" wrapText="1"/>
      <protection/>
    </xf>
    <xf numFmtId="0" fontId="34" fillId="0" borderId="11" xfId="52" applyFont="1" applyBorder="1" applyAlignment="1">
      <alignment vertical="center"/>
      <protection/>
    </xf>
    <xf numFmtId="0" fontId="34" fillId="0" borderId="12" xfId="52" applyFont="1" applyBorder="1" applyAlignment="1">
      <alignment vertical="center"/>
      <protection/>
    </xf>
    <xf numFmtId="0" fontId="34" fillId="0" borderId="11" xfId="52" applyFont="1" applyBorder="1" applyAlignment="1">
      <alignment horizontal="left" vertical="justify"/>
      <protection/>
    </xf>
    <xf numFmtId="0" fontId="34" fillId="0" borderId="12" xfId="52" applyFont="1" applyBorder="1" applyAlignment="1">
      <alignment horizontal="left" vertical="justify"/>
      <protection/>
    </xf>
    <xf numFmtId="0" fontId="36" fillId="0" borderId="11" xfId="52" applyFont="1" applyBorder="1" applyAlignment="1">
      <alignment horizontal="left" vertical="center"/>
      <protection/>
    </xf>
    <xf numFmtId="0" fontId="36" fillId="0" borderId="12" xfId="52" applyFont="1" applyBorder="1" applyAlignment="1">
      <alignment horizontal="left" vertical="center"/>
      <protection/>
    </xf>
    <xf numFmtId="170" fontId="28" fillId="17" borderId="11" xfId="47" applyFont="1" applyFill="1" applyBorder="1" applyAlignment="1">
      <alignment horizontal="left" wrapText="1"/>
    </xf>
    <xf numFmtId="170" fontId="28" fillId="17" borderId="12" xfId="47" applyFont="1" applyFill="1" applyBorder="1" applyAlignment="1">
      <alignment horizontal="left" wrapText="1"/>
    </xf>
    <xf numFmtId="0" fontId="31" fillId="0" borderId="11" xfId="0" applyFont="1" applyBorder="1" applyAlignment="1">
      <alignment horizontal="left"/>
    </xf>
    <xf numFmtId="0" fontId="31" fillId="0" borderId="12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0" fillId="0" borderId="11" xfId="51" applyFont="1" applyBorder="1" applyAlignment="1">
      <alignment horizontal="center"/>
      <protection/>
    </xf>
    <xf numFmtId="0" fontId="40" fillId="0" borderId="12" xfId="51" applyFont="1" applyBorder="1" applyAlignment="1">
      <alignment horizontal="center"/>
      <protection/>
    </xf>
    <xf numFmtId="171" fontId="31" fillId="0" borderId="11" xfId="56" applyFont="1" applyBorder="1" applyAlignment="1">
      <alignment horizontal="right"/>
    </xf>
    <xf numFmtId="171" fontId="31" fillId="0" borderId="12" xfId="56" applyFont="1" applyBorder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Liasa Planilha Av. Norte Sul_Sem_Preços" xfId="50"/>
    <cellStyle name="Normal_Plan1" xfId="51"/>
    <cellStyle name="Normal_Plan2" xfId="52"/>
    <cellStyle name="Nota" xfId="53"/>
    <cellStyle name="Percent" xfId="54"/>
    <cellStyle name="Saída" xfId="55"/>
    <cellStyle name="Comma" xfId="56"/>
    <cellStyle name="Comma [0]" xfId="57"/>
    <cellStyle name="Separador de milhares 3" xfId="58"/>
    <cellStyle name="Separador de milhares_Plan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41"/>
  <sheetViews>
    <sheetView view="pageBreakPreview" zoomScale="60" zoomScaleNormal="50" zoomScalePageLayoutView="0" workbookViewId="0" topLeftCell="C5">
      <selection activeCell="P38" sqref="P38"/>
    </sheetView>
  </sheetViews>
  <sheetFormatPr defaultColWidth="9.140625" defaultRowHeight="12.75"/>
  <cols>
    <col min="1" max="1" width="6.28125" style="0" customWidth="1"/>
    <col min="2" max="2" width="23.8515625" style="0" customWidth="1"/>
    <col min="3" max="3" width="19.140625" style="55" customWidth="1"/>
    <col min="4" max="4" width="130.8515625" style="0" customWidth="1"/>
    <col min="5" max="5" width="16.00390625" style="0" customWidth="1"/>
    <col min="6" max="6" width="9.140625" style="0" hidden="1" customWidth="1"/>
    <col min="7" max="7" width="0.13671875" style="0" hidden="1" customWidth="1"/>
    <col min="8" max="10" width="9.140625" style="0" hidden="1" customWidth="1"/>
    <col min="11" max="11" width="16.57421875" style="0" customWidth="1"/>
    <col min="12" max="12" width="13.00390625" style="0" customWidth="1"/>
    <col min="13" max="13" width="18.7109375" style="0" customWidth="1"/>
    <col min="14" max="14" width="29.57421875" style="0" customWidth="1"/>
    <col min="15" max="15" width="11.8515625" style="0" customWidth="1"/>
    <col min="16" max="16" width="15.140625" style="0" customWidth="1"/>
    <col min="17" max="17" width="13.28125" style="0" customWidth="1"/>
    <col min="18" max="18" width="13.00390625" style="0" bestFit="1" customWidth="1"/>
    <col min="20" max="20" width="13.421875" style="0" bestFit="1" customWidth="1"/>
  </cols>
  <sheetData>
    <row r="1" spans="1:13" ht="12.75">
      <c r="A1" s="88" t="s">
        <v>0</v>
      </c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3" ht="12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9.75" customHeight="1" thickBo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12.75" customHeight="1" hidden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</row>
    <row r="5" spans="1:13" ht="37.5" customHeight="1" thickBot="1">
      <c r="A5" s="46" t="s">
        <v>1</v>
      </c>
      <c r="B5" s="46"/>
      <c r="C5" s="46"/>
      <c r="D5" s="71" t="s">
        <v>69</v>
      </c>
      <c r="E5" s="47"/>
      <c r="F5" s="47"/>
      <c r="G5" s="47"/>
      <c r="H5" s="47"/>
      <c r="I5" s="47"/>
      <c r="J5" s="47"/>
      <c r="K5" s="47"/>
      <c r="L5" s="47"/>
      <c r="M5" s="47"/>
    </row>
    <row r="6" spans="1:13" ht="26.25" customHeight="1" thickBot="1">
      <c r="A6" s="13"/>
      <c r="B6" s="13"/>
      <c r="C6" s="66" t="s">
        <v>2</v>
      </c>
      <c r="D6" s="65" t="s">
        <v>97</v>
      </c>
      <c r="E6" s="14"/>
      <c r="F6" s="12"/>
      <c r="G6" s="15" t="s">
        <v>4</v>
      </c>
      <c r="H6" s="15"/>
      <c r="I6" s="15"/>
      <c r="J6" s="15"/>
      <c r="K6" s="15"/>
      <c r="L6" s="16" t="s">
        <v>5</v>
      </c>
      <c r="M6" s="17">
        <v>0.242</v>
      </c>
    </row>
    <row r="7" spans="1:13" ht="31.5" thickBot="1">
      <c r="A7" s="39" t="s">
        <v>6</v>
      </c>
      <c r="B7" s="39"/>
      <c r="C7" s="67" t="s">
        <v>45</v>
      </c>
      <c r="D7" s="70" t="s">
        <v>7</v>
      </c>
      <c r="E7" s="49" t="s">
        <v>8</v>
      </c>
      <c r="F7" s="50" t="s">
        <v>9</v>
      </c>
      <c r="G7" s="50"/>
      <c r="H7" s="50"/>
      <c r="I7" s="50"/>
      <c r="J7" s="50"/>
      <c r="K7" s="50"/>
      <c r="L7" s="51"/>
      <c r="M7" s="51">
        <v>1.242</v>
      </c>
    </row>
    <row r="8" spans="1:13" ht="19.5" customHeight="1" thickBot="1">
      <c r="A8" s="39"/>
      <c r="B8" s="39"/>
      <c r="C8" s="67"/>
      <c r="D8" s="49"/>
      <c r="E8" s="49"/>
      <c r="F8" s="43" t="s">
        <v>10</v>
      </c>
      <c r="G8" s="48" t="s">
        <v>11</v>
      </c>
      <c r="H8" s="49" t="s">
        <v>12</v>
      </c>
      <c r="I8" s="49" t="s">
        <v>13</v>
      </c>
      <c r="J8" s="41" t="s">
        <v>14</v>
      </c>
      <c r="K8" s="44" t="s">
        <v>15</v>
      </c>
      <c r="L8" s="45" t="s">
        <v>16</v>
      </c>
      <c r="M8" s="45"/>
    </row>
    <row r="9" spans="1:13" ht="18" customHeight="1" thickBot="1">
      <c r="A9" s="39"/>
      <c r="B9" s="39"/>
      <c r="C9" s="67"/>
      <c r="D9" s="49"/>
      <c r="E9" s="49"/>
      <c r="F9" s="43"/>
      <c r="G9" s="48"/>
      <c r="H9" s="49"/>
      <c r="I9" s="49"/>
      <c r="J9" s="41"/>
      <c r="K9" s="44"/>
      <c r="L9" s="18" t="s">
        <v>17</v>
      </c>
      <c r="M9" s="18" t="s">
        <v>18</v>
      </c>
    </row>
    <row r="10" spans="1:13" ht="27" customHeight="1" thickBot="1">
      <c r="A10" s="68" t="s">
        <v>19</v>
      </c>
      <c r="B10" s="19" t="s">
        <v>96</v>
      </c>
      <c r="C10" s="20" t="s">
        <v>83</v>
      </c>
      <c r="D10" s="64" t="s">
        <v>20</v>
      </c>
      <c r="E10" s="20" t="s">
        <v>8</v>
      </c>
      <c r="F10" s="19"/>
      <c r="G10" s="19"/>
      <c r="H10" s="19"/>
      <c r="I10" s="19"/>
      <c r="J10" s="19"/>
      <c r="K10" s="23">
        <v>1</v>
      </c>
      <c r="L10" s="74">
        <f>4810.96</f>
        <v>4810.96</v>
      </c>
      <c r="M10" s="24">
        <f>K10*L10</f>
        <v>4810.96</v>
      </c>
    </row>
    <row r="11" spans="1:13" ht="27" customHeight="1" thickBot="1">
      <c r="A11" s="68"/>
      <c r="B11" s="19"/>
      <c r="C11" s="20"/>
      <c r="D11" s="21" t="s">
        <v>46</v>
      </c>
      <c r="E11" s="20"/>
      <c r="F11" s="19"/>
      <c r="G11" s="19"/>
      <c r="H11" s="19"/>
      <c r="I11" s="19"/>
      <c r="J11" s="19"/>
      <c r="K11" s="23"/>
      <c r="L11" s="74"/>
      <c r="M11" s="76">
        <f>SUM(M10)</f>
        <v>4810.96</v>
      </c>
    </row>
    <row r="12" spans="1:13" ht="27" customHeight="1" thickBot="1">
      <c r="A12" s="32" t="s">
        <v>47</v>
      </c>
      <c r="B12" s="78" t="s">
        <v>94</v>
      </c>
      <c r="C12" s="20" t="s">
        <v>88</v>
      </c>
      <c r="D12" s="64" t="s">
        <v>87</v>
      </c>
      <c r="E12" s="20" t="s">
        <v>89</v>
      </c>
      <c r="F12" s="19"/>
      <c r="G12" s="19"/>
      <c r="H12" s="19"/>
      <c r="I12" s="19"/>
      <c r="J12" s="19"/>
      <c r="K12" s="23">
        <v>3</v>
      </c>
      <c r="L12" s="24">
        <f>2358.83*M7</f>
        <v>2929.66686</v>
      </c>
      <c r="M12" s="24">
        <f>L12*M7</f>
        <v>3638.6462401199997</v>
      </c>
    </row>
    <row r="13" spans="1:13" ht="18" customHeight="1" thickBot="1">
      <c r="A13" s="32"/>
      <c r="B13" s="32"/>
      <c r="C13" s="68"/>
      <c r="D13" s="21" t="s">
        <v>46</v>
      </c>
      <c r="E13" s="19"/>
      <c r="F13" s="19"/>
      <c r="G13" s="19"/>
      <c r="H13" s="19"/>
      <c r="I13" s="19"/>
      <c r="J13" s="19"/>
      <c r="K13" s="19"/>
      <c r="L13" s="19"/>
      <c r="M13" s="76">
        <f>SUM(M12)</f>
        <v>3638.6462401199997</v>
      </c>
    </row>
    <row r="14" spans="1:15" ht="33" customHeight="1" thickBot="1">
      <c r="A14" s="19" t="s">
        <v>49</v>
      </c>
      <c r="B14" s="19" t="s">
        <v>54</v>
      </c>
      <c r="C14" s="20" t="s">
        <v>84</v>
      </c>
      <c r="D14" s="63" t="s">
        <v>68</v>
      </c>
      <c r="E14" s="20" t="s">
        <v>23</v>
      </c>
      <c r="F14" s="19"/>
      <c r="G14" s="19"/>
      <c r="H14" s="19"/>
      <c r="I14" s="19"/>
      <c r="J14" s="19"/>
      <c r="K14" s="30">
        <v>4000</v>
      </c>
      <c r="L14" s="25">
        <f>2.42/1.3*M7</f>
        <v>2.312030769230769</v>
      </c>
      <c r="M14" s="25">
        <f>K14*L14</f>
        <v>9248.123076923075</v>
      </c>
      <c r="O14" s="3"/>
    </row>
    <row r="15" spans="1:15" ht="24.75" customHeight="1" thickBot="1">
      <c r="A15" s="19"/>
      <c r="B15" s="19"/>
      <c r="C15" s="20"/>
      <c r="D15" s="21" t="s">
        <v>46</v>
      </c>
      <c r="E15" s="20"/>
      <c r="F15" s="19"/>
      <c r="G15" s="19"/>
      <c r="H15" s="19"/>
      <c r="I15" s="19"/>
      <c r="J15" s="19"/>
      <c r="K15" s="33"/>
      <c r="L15" s="35"/>
      <c r="M15" s="76">
        <f>SUM(M14)</f>
        <v>9248.123076923075</v>
      </c>
      <c r="O15" s="3"/>
    </row>
    <row r="16" spans="1:15" ht="30.75" thickBot="1">
      <c r="A16" s="19" t="s">
        <v>50</v>
      </c>
      <c r="B16" s="78" t="s">
        <v>94</v>
      </c>
      <c r="C16" s="20">
        <v>72911</v>
      </c>
      <c r="D16" s="64" t="s">
        <v>67</v>
      </c>
      <c r="E16" s="20" t="s">
        <v>66</v>
      </c>
      <c r="F16" s="19"/>
      <c r="G16" s="19"/>
      <c r="H16" s="19"/>
      <c r="I16" s="19"/>
      <c r="J16" s="19"/>
      <c r="K16" s="30">
        <f>4000*0.04*0.2</f>
        <v>32</v>
      </c>
      <c r="L16" s="35">
        <f>8.68*M7</f>
        <v>10.78056</v>
      </c>
      <c r="M16" s="25">
        <f>K16*L16</f>
        <v>344.97792</v>
      </c>
      <c r="O16" s="3"/>
    </row>
    <row r="17" spans="1:15" ht="13.5" thickBot="1">
      <c r="A17" s="19"/>
      <c r="B17" s="19"/>
      <c r="C17" s="20"/>
      <c r="D17" s="21" t="s">
        <v>46</v>
      </c>
      <c r="E17" s="20"/>
      <c r="F17" s="19"/>
      <c r="G17" s="19"/>
      <c r="H17" s="19"/>
      <c r="I17" s="19"/>
      <c r="J17" s="19"/>
      <c r="K17" s="33"/>
      <c r="L17" s="35"/>
      <c r="M17" s="76">
        <f>SUM(M16)</f>
        <v>344.97792</v>
      </c>
      <c r="O17" s="3"/>
    </row>
    <row r="18" spans="1:15" ht="45" customHeight="1" thickBot="1">
      <c r="A18" s="19" t="s">
        <v>50</v>
      </c>
      <c r="B18" s="19" t="s">
        <v>96</v>
      </c>
      <c r="C18" s="20" t="s">
        <v>82</v>
      </c>
      <c r="D18" s="64" t="s">
        <v>93</v>
      </c>
      <c r="E18" s="20" t="s">
        <v>71</v>
      </c>
      <c r="F18" s="19"/>
      <c r="G18" s="19"/>
      <c r="H18" s="19"/>
      <c r="I18" s="19"/>
      <c r="J18" s="19"/>
      <c r="K18" s="30">
        <f>K16*1.3*15</f>
        <v>624</v>
      </c>
      <c r="L18" s="35">
        <f>1.11/1.3*M7</f>
        <v>1.060476923076923</v>
      </c>
      <c r="M18" s="25">
        <f>K18*L18</f>
        <v>661.7376</v>
      </c>
      <c r="O18" s="3"/>
    </row>
    <row r="19" spans="1:20" ht="13.5" thickBot="1">
      <c r="A19" s="19"/>
      <c r="B19" s="19"/>
      <c r="D19" s="21" t="s">
        <v>46</v>
      </c>
      <c r="E19" s="20"/>
      <c r="F19" s="19"/>
      <c r="G19" s="19"/>
      <c r="H19" s="19"/>
      <c r="I19" s="19"/>
      <c r="J19" s="19"/>
      <c r="K19" s="30"/>
      <c r="L19" s="35"/>
      <c r="M19" s="76">
        <f>SUM(M18)</f>
        <v>661.7376</v>
      </c>
      <c r="O19" s="3"/>
      <c r="P19" s="3"/>
      <c r="R19" s="3"/>
      <c r="T19" s="3"/>
    </row>
    <row r="20" spans="1:15" ht="45" customHeight="1" thickBot="1">
      <c r="A20" s="19" t="s">
        <v>51</v>
      </c>
      <c r="B20" s="78" t="s">
        <v>94</v>
      </c>
      <c r="C20" s="77" t="s">
        <v>90</v>
      </c>
      <c r="D20" s="64" t="s">
        <v>91</v>
      </c>
      <c r="E20" s="22" t="s">
        <v>92</v>
      </c>
      <c r="F20" s="19"/>
      <c r="G20" s="19"/>
      <c r="H20" s="19"/>
      <c r="I20" s="19"/>
      <c r="J20" s="19"/>
      <c r="K20" s="30">
        <f>K14*0.17</f>
        <v>680</v>
      </c>
      <c r="L20" s="35">
        <f>76.46*M7</f>
        <v>94.96332</v>
      </c>
      <c r="M20" s="25">
        <f>K20*L20</f>
        <v>64575.0576</v>
      </c>
      <c r="O20" s="3"/>
    </row>
    <row r="21" spans="1:15" ht="18.75" customHeight="1" thickBot="1">
      <c r="A21" s="19"/>
      <c r="B21" s="19"/>
      <c r="C21" s="20"/>
      <c r="D21" s="21" t="s">
        <v>46</v>
      </c>
      <c r="E21" s="20"/>
      <c r="F21" s="19"/>
      <c r="G21" s="19"/>
      <c r="H21" s="19"/>
      <c r="I21" s="19"/>
      <c r="J21" s="19"/>
      <c r="K21" s="33"/>
      <c r="L21" s="35"/>
      <c r="M21" s="76">
        <f>SUM(M20)</f>
        <v>64575.0576</v>
      </c>
      <c r="O21" s="3"/>
    </row>
    <row r="22" spans="1:15" ht="35.25" customHeight="1" thickBot="1">
      <c r="A22" s="19" t="s">
        <v>52</v>
      </c>
      <c r="B22" s="78" t="s">
        <v>94</v>
      </c>
      <c r="C22" s="69">
        <v>72943</v>
      </c>
      <c r="D22" s="37" t="s">
        <v>65</v>
      </c>
      <c r="E22" s="22" t="s">
        <v>22</v>
      </c>
      <c r="F22" s="26"/>
      <c r="G22" s="26"/>
      <c r="H22" s="26"/>
      <c r="I22" s="26"/>
      <c r="J22" s="26"/>
      <c r="K22" s="27">
        <f>$K$14</f>
        <v>4000</v>
      </c>
      <c r="L22" s="28">
        <f>1.04*M7</f>
        <v>1.29168</v>
      </c>
      <c r="M22" s="29">
        <f>K22*L22</f>
        <v>5166.719999999999</v>
      </c>
      <c r="O22" s="3"/>
    </row>
    <row r="23" spans="1:15" ht="15.75" thickBot="1">
      <c r="A23" s="19"/>
      <c r="B23" s="19"/>
      <c r="C23" s="69"/>
      <c r="D23" s="21" t="s">
        <v>46</v>
      </c>
      <c r="E23" s="22"/>
      <c r="F23" s="26"/>
      <c r="G23" s="26"/>
      <c r="H23" s="26"/>
      <c r="I23" s="26"/>
      <c r="J23" s="26"/>
      <c r="K23" s="27"/>
      <c r="L23" s="28"/>
      <c r="M23" s="76">
        <f>SUM(M22)</f>
        <v>5166.719999999999</v>
      </c>
      <c r="O23" s="3"/>
    </row>
    <row r="24" spans="1:15" ht="35.25" customHeight="1" thickBot="1">
      <c r="A24" s="19" t="s">
        <v>53</v>
      </c>
      <c r="B24" s="19" t="s">
        <v>96</v>
      </c>
      <c r="C24" s="69" t="s">
        <v>60</v>
      </c>
      <c r="D24" s="38" t="s">
        <v>73</v>
      </c>
      <c r="E24" s="22" t="s">
        <v>72</v>
      </c>
      <c r="F24" s="26"/>
      <c r="G24" s="26"/>
      <c r="H24" s="26"/>
      <c r="I24" s="26"/>
      <c r="J24" s="26"/>
      <c r="K24" s="27">
        <f>K22*0.5/1000*396</f>
        <v>792</v>
      </c>
      <c r="L24" s="28">
        <f>0.44/1.3*M7</f>
        <v>0.4203692307692307</v>
      </c>
      <c r="M24" s="87">
        <f>K24*L24</f>
        <v>332.93243076923073</v>
      </c>
      <c r="O24" s="3"/>
    </row>
    <row r="25" spans="1:15" ht="15.75" thickBot="1">
      <c r="A25" s="19"/>
      <c r="B25" s="19"/>
      <c r="C25" s="69"/>
      <c r="D25" s="21" t="s">
        <v>46</v>
      </c>
      <c r="E25" s="22"/>
      <c r="F25" s="26"/>
      <c r="G25" s="26"/>
      <c r="H25" s="26"/>
      <c r="I25" s="26"/>
      <c r="J25" s="26"/>
      <c r="K25" s="27"/>
      <c r="L25" s="28"/>
      <c r="M25" s="76">
        <f>SUM(M24)</f>
        <v>332.93243076923073</v>
      </c>
      <c r="O25" s="3"/>
    </row>
    <row r="26" spans="1:15" ht="48" customHeight="1" thickBot="1">
      <c r="A26" s="19" t="s">
        <v>55</v>
      </c>
      <c r="B26" s="19" t="s">
        <v>34</v>
      </c>
      <c r="C26" s="69"/>
      <c r="D26" s="38" t="s">
        <v>35</v>
      </c>
      <c r="E26" s="20" t="s">
        <v>66</v>
      </c>
      <c r="F26" s="26"/>
      <c r="G26" s="26"/>
      <c r="H26" s="26"/>
      <c r="I26" s="26"/>
      <c r="J26" s="26"/>
      <c r="K26" s="27">
        <f>K22*0.05</f>
        <v>200</v>
      </c>
      <c r="L26" s="36">
        <f>580/1.3*M7</f>
        <v>554.1230769230768</v>
      </c>
      <c r="M26" s="29">
        <f>K26*L26</f>
        <v>110824.61538461536</v>
      </c>
      <c r="O26" s="3"/>
    </row>
    <row r="27" spans="1:15" ht="15.75" thickBot="1">
      <c r="A27" s="19"/>
      <c r="B27" s="19"/>
      <c r="C27" s="69"/>
      <c r="D27" s="21" t="s">
        <v>46</v>
      </c>
      <c r="E27" s="22"/>
      <c r="F27" s="26"/>
      <c r="G27" s="26"/>
      <c r="H27" s="26"/>
      <c r="I27" s="26"/>
      <c r="J27" s="26"/>
      <c r="K27" s="34"/>
      <c r="L27" s="36"/>
      <c r="M27" s="76">
        <f>SUM(M26)</f>
        <v>110824.61538461536</v>
      </c>
      <c r="O27" s="3"/>
    </row>
    <row r="28" spans="1:15" ht="48" customHeight="1" thickBot="1">
      <c r="A28" s="19" t="s">
        <v>56</v>
      </c>
      <c r="B28" s="19" t="s">
        <v>96</v>
      </c>
      <c r="C28" s="69" t="s">
        <v>60</v>
      </c>
      <c r="D28" s="38" t="s">
        <v>74</v>
      </c>
      <c r="E28" s="22" t="s">
        <v>72</v>
      </c>
      <c r="F28" s="26"/>
      <c r="G28" s="26"/>
      <c r="H28" s="26"/>
      <c r="I28" s="26"/>
      <c r="J28" s="26"/>
      <c r="K28" s="27">
        <f>K26*2.47*0.06*396</f>
        <v>11737.44</v>
      </c>
      <c r="L28" s="36">
        <f>0.44/1.3*M7</f>
        <v>0.4203692307692307</v>
      </c>
      <c r="M28" s="29">
        <f>K28*L28</f>
        <v>4934.058623999999</v>
      </c>
      <c r="O28" s="3"/>
    </row>
    <row r="29" spans="1:15" ht="15.75" thickBot="1">
      <c r="A29" s="19"/>
      <c r="B29" s="19"/>
      <c r="C29" s="69"/>
      <c r="D29" s="21" t="s">
        <v>46</v>
      </c>
      <c r="E29" s="22"/>
      <c r="F29" s="26"/>
      <c r="G29" s="26"/>
      <c r="H29" s="26"/>
      <c r="I29" s="26"/>
      <c r="J29" s="26"/>
      <c r="K29" s="34"/>
      <c r="L29" s="36"/>
      <c r="M29" s="76">
        <f>SUM(M28)</f>
        <v>4934.058623999999</v>
      </c>
      <c r="O29" s="3"/>
    </row>
    <row r="30" spans="1:15" ht="48" customHeight="1" thickBot="1">
      <c r="A30" s="19" t="s">
        <v>57</v>
      </c>
      <c r="B30" s="19" t="s">
        <v>96</v>
      </c>
      <c r="C30" s="69" t="s">
        <v>82</v>
      </c>
      <c r="D30" s="38" t="s">
        <v>75</v>
      </c>
      <c r="E30" s="22" t="s">
        <v>72</v>
      </c>
      <c r="F30" s="26"/>
      <c r="G30" s="26"/>
      <c r="H30" s="26"/>
      <c r="I30" s="26"/>
      <c r="J30" s="26"/>
      <c r="K30" s="27">
        <f>K26*0.39*1</f>
        <v>78</v>
      </c>
      <c r="L30" s="36">
        <f>1.11/1.3*M7</f>
        <v>1.060476923076923</v>
      </c>
      <c r="M30" s="29">
        <f>K30*L30</f>
        <v>82.7172</v>
      </c>
      <c r="O30" s="3"/>
    </row>
    <row r="31" spans="1:15" ht="15.75" thickBot="1">
      <c r="A31" s="19"/>
      <c r="B31" s="19"/>
      <c r="C31" s="69"/>
      <c r="D31" s="21" t="s">
        <v>46</v>
      </c>
      <c r="E31" s="22"/>
      <c r="F31" s="26"/>
      <c r="G31" s="26"/>
      <c r="H31" s="26"/>
      <c r="I31" s="26"/>
      <c r="J31" s="26"/>
      <c r="K31" s="27"/>
      <c r="L31" s="36"/>
      <c r="M31" s="76">
        <f>SUM(M30)</f>
        <v>82.7172</v>
      </c>
      <c r="O31" s="3"/>
    </row>
    <row r="32" spans="1:15" ht="15.75" thickBot="1">
      <c r="A32" s="19" t="s">
        <v>58</v>
      </c>
      <c r="B32" s="19" t="s">
        <v>96</v>
      </c>
      <c r="C32" s="69" t="s">
        <v>81</v>
      </c>
      <c r="D32" s="38" t="s">
        <v>76</v>
      </c>
      <c r="E32" s="22" t="s">
        <v>71</v>
      </c>
      <c r="F32" s="26"/>
      <c r="G32" s="26"/>
      <c r="H32" s="26"/>
      <c r="I32" s="26"/>
      <c r="J32" s="26"/>
      <c r="K32" s="27">
        <f>K26*0.267*180</f>
        <v>9612.000000000002</v>
      </c>
      <c r="L32" s="36">
        <f>0.65/1.3*M7</f>
        <v>0.621</v>
      </c>
      <c r="M32" s="29">
        <f>K32*L32</f>
        <v>5969.0520000000015</v>
      </c>
      <c r="O32" s="3"/>
    </row>
    <row r="33" spans="1:15" ht="15.75" thickBot="1">
      <c r="A33" s="19"/>
      <c r="B33" s="19"/>
      <c r="C33" s="69"/>
      <c r="D33" s="21" t="s">
        <v>46</v>
      </c>
      <c r="E33" s="22"/>
      <c r="F33" s="26"/>
      <c r="G33" s="26"/>
      <c r="H33" s="26"/>
      <c r="I33" s="26"/>
      <c r="J33" s="26"/>
      <c r="K33" s="27"/>
      <c r="L33" s="36"/>
      <c r="M33" s="76">
        <f>SUM(M32)</f>
        <v>5969.0520000000015</v>
      </c>
      <c r="O33" s="3"/>
    </row>
    <row r="34" spans="1:15" ht="21" customHeight="1" thickBot="1">
      <c r="A34" s="19" t="s">
        <v>59</v>
      </c>
      <c r="B34" s="19" t="s">
        <v>96</v>
      </c>
      <c r="C34" s="69" t="s">
        <v>80</v>
      </c>
      <c r="D34" s="38" t="s">
        <v>77</v>
      </c>
      <c r="E34" s="22" t="s">
        <v>71</v>
      </c>
      <c r="F34" s="26"/>
      <c r="G34" s="26"/>
      <c r="H34" s="26"/>
      <c r="I34" s="26"/>
      <c r="J34" s="26"/>
      <c r="K34" s="27">
        <f>K26*0.29*25</f>
        <v>1449.9999999999998</v>
      </c>
      <c r="L34" s="36">
        <f>0.77/1.3*M7</f>
        <v>0.7356461538461538</v>
      </c>
      <c r="M34" s="29">
        <f>K34*L34</f>
        <v>1066.686923076923</v>
      </c>
      <c r="O34" s="3"/>
    </row>
    <row r="35" spans="1:15" ht="15.75" thickBot="1">
      <c r="A35" s="19"/>
      <c r="B35" s="19"/>
      <c r="C35" s="69"/>
      <c r="D35" s="21" t="s">
        <v>46</v>
      </c>
      <c r="E35" s="22"/>
      <c r="F35" s="26"/>
      <c r="G35" s="26"/>
      <c r="H35" s="26"/>
      <c r="I35" s="26"/>
      <c r="J35" s="26"/>
      <c r="K35" s="27"/>
      <c r="L35" s="36"/>
      <c r="M35" s="76">
        <f>SUM(M34)</f>
        <v>1066.686923076923</v>
      </c>
      <c r="O35" s="3"/>
    </row>
    <row r="36" spans="1:20" ht="21.75" customHeight="1" thickBot="1">
      <c r="A36" s="19" t="s">
        <v>95</v>
      </c>
      <c r="B36" s="19" t="s">
        <v>96</v>
      </c>
      <c r="C36" s="69" t="s">
        <v>79</v>
      </c>
      <c r="D36" s="38" t="s">
        <v>78</v>
      </c>
      <c r="E36" s="22" t="s">
        <v>71</v>
      </c>
      <c r="F36" s="26"/>
      <c r="G36" s="26"/>
      <c r="H36" s="26"/>
      <c r="I36" s="26"/>
      <c r="J36" s="26"/>
      <c r="K36" s="27">
        <f>K26*15</f>
        <v>3000</v>
      </c>
      <c r="L36" s="36">
        <f>0.94/1.3*M7</f>
        <v>0.8980615384615385</v>
      </c>
      <c r="M36" s="29">
        <f>K36*L36</f>
        <v>2694.1846153846154</v>
      </c>
      <c r="O36" s="3"/>
      <c r="P36" s="3"/>
      <c r="Q36" s="3"/>
      <c r="R36" s="3"/>
      <c r="T36" s="3"/>
    </row>
    <row r="37" spans="1:15" ht="21.75" customHeight="1" thickBot="1">
      <c r="A37" s="19"/>
      <c r="B37" s="19"/>
      <c r="C37" s="69"/>
      <c r="D37" s="21" t="s">
        <v>46</v>
      </c>
      <c r="E37" s="22"/>
      <c r="F37" s="26"/>
      <c r="G37" s="26"/>
      <c r="H37" s="26"/>
      <c r="I37" s="26"/>
      <c r="J37" s="26"/>
      <c r="K37" s="27"/>
      <c r="L37" s="36"/>
      <c r="M37" s="76">
        <f>SUM(M36)</f>
        <v>2694.1846153846154</v>
      </c>
      <c r="O37" s="3"/>
    </row>
    <row r="38" spans="1:15" ht="48" customHeight="1" thickBot="1">
      <c r="A38" s="19"/>
      <c r="B38" s="19"/>
      <c r="C38" s="69"/>
      <c r="D38" s="21" t="s">
        <v>46</v>
      </c>
      <c r="E38" s="98" t="s">
        <v>85</v>
      </c>
      <c r="F38" s="99"/>
      <c r="G38" s="99"/>
      <c r="H38" s="99"/>
      <c r="I38" s="99"/>
      <c r="J38" s="99"/>
      <c r="K38" s="99"/>
      <c r="L38" s="100"/>
      <c r="M38" s="29">
        <f>M11+M13+M15+M17+M19+M21+M23+M25+M27+M29+M31+M33+M35+M37</f>
        <v>214350.4696148892</v>
      </c>
      <c r="O38" s="3"/>
    </row>
    <row r="39" spans="1:13" ht="23.25" customHeight="1">
      <c r="A39" s="101" t="s">
        <v>99</v>
      </c>
      <c r="B39" s="102"/>
      <c r="C39" s="90"/>
      <c r="D39" s="90"/>
      <c r="E39" s="90"/>
      <c r="F39" s="90"/>
      <c r="G39" s="90"/>
      <c r="H39" s="90"/>
      <c r="I39" s="90"/>
      <c r="J39" s="90"/>
      <c r="K39" s="57"/>
      <c r="L39" s="58"/>
      <c r="M39" s="59"/>
    </row>
    <row r="40" spans="1:13" ht="14.2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40" t="s">
        <v>37</v>
      </c>
      <c r="L40" s="40"/>
      <c r="M40" s="60"/>
    </row>
    <row r="41" spans="1:13" ht="14.25" customHeight="1" thickBot="1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61" t="s">
        <v>38</v>
      </c>
      <c r="L41" s="61"/>
      <c r="M41" s="62"/>
    </row>
  </sheetData>
  <sheetProtection/>
  <mergeCells count="3">
    <mergeCell ref="A1:M4"/>
    <mergeCell ref="E38:L38"/>
    <mergeCell ref="A39:J41"/>
  </mergeCells>
  <printOptions/>
  <pageMargins left="0.7874015748031497" right="0.7874015748031497" top="0.984251968503937" bottom="0.984251968503937" header="0.5118110236220472" footer="0.5118110236220472"/>
  <pageSetup orientation="landscape" paperSize="9" scale="4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40"/>
  <sheetViews>
    <sheetView tabSelected="1" view="pageBreakPreview" zoomScaleSheetLayoutView="100" zoomScalePageLayoutView="0" workbookViewId="0" topLeftCell="A1">
      <selection activeCell="B15" sqref="B15:B16"/>
    </sheetView>
  </sheetViews>
  <sheetFormatPr defaultColWidth="9.140625" defaultRowHeight="12.75"/>
  <cols>
    <col min="2" max="2" width="103.140625" style="0" customWidth="1"/>
    <col min="3" max="3" width="10.57421875" style="0" customWidth="1"/>
    <col min="4" max="4" width="11.8515625" style="0" customWidth="1"/>
    <col min="5" max="5" width="10.8515625" style="0" customWidth="1"/>
    <col min="6" max="6" width="10.421875" style="0" customWidth="1"/>
  </cols>
  <sheetData>
    <row r="1" spans="1:6" ht="12.75" customHeight="1">
      <c r="A1" s="103" t="s">
        <v>39</v>
      </c>
      <c r="B1" s="104"/>
      <c r="C1" s="104"/>
      <c r="D1" s="104"/>
      <c r="E1" s="104"/>
      <c r="F1" s="105"/>
    </row>
    <row r="2" spans="1:6" ht="12.75" customHeight="1">
      <c r="A2" s="106"/>
      <c r="B2" s="107"/>
      <c r="C2" s="107"/>
      <c r="D2" s="107"/>
      <c r="E2" s="107"/>
      <c r="F2" s="108"/>
    </row>
    <row r="3" spans="1:6" ht="3" customHeight="1" thickBot="1">
      <c r="A3" s="106"/>
      <c r="B3" s="107"/>
      <c r="C3" s="107"/>
      <c r="D3" s="107"/>
      <c r="E3" s="107"/>
      <c r="F3" s="108"/>
    </row>
    <row r="4" spans="1:6" ht="13.5" customHeight="1" hidden="1" thickBot="1">
      <c r="A4" s="109"/>
      <c r="B4" s="110"/>
      <c r="C4" s="110"/>
      <c r="D4" s="110"/>
      <c r="E4" s="110"/>
      <c r="F4" s="111"/>
    </row>
    <row r="5" spans="1:6" ht="15" customHeight="1" thickBot="1">
      <c r="A5" s="112" t="s">
        <v>19</v>
      </c>
      <c r="B5" s="114" t="s">
        <v>40</v>
      </c>
      <c r="C5" s="5" t="s">
        <v>42</v>
      </c>
      <c r="D5" s="56" t="s">
        <v>64</v>
      </c>
      <c r="E5" s="52" t="s">
        <v>41</v>
      </c>
      <c r="F5" s="52" t="s">
        <v>61</v>
      </c>
    </row>
    <row r="6" spans="1:6" ht="15.75" customHeight="1" thickBot="1">
      <c r="A6" s="113"/>
      <c r="B6" s="115"/>
      <c r="C6" s="4" t="s">
        <v>43</v>
      </c>
      <c r="D6" s="54"/>
      <c r="E6" s="53"/>
      <c r="F6" s="53"/>
    </row>
    <row r="7" spans="1:6" ht="15.75" customHeight="1" thickBot="1">
      <c r="A7" s="112" t="s">
        <v>24</v>
      </c>
      <c r="B7" s="116" t="s">
        <v>20</v>
      </c>
      <c r="C7" s="5" t="s">
        <v>42</v>
      </c>
      <c r="D7" s="6">
        <v>1</v>
      </c>
      <c r="E7" s="7">
        <v>0.5</v>
      </c>
      <c r="F7" s="7">
        <v>0.5</v>
      </c>
    </row>
    <row r="8" spans="1:6" ht="13.5" thickBot="1">
      <c r="A8" s="113"/>
      <c r="B8" s="117"/>
      <c r="C8" s="4" t="s">
        <v>43</v>
      </c>
      <c r="D8" s="42">
        <f>'PLANLHA DE CUSTO MODIFICADA ATU'!$M$11</f>
        <v>4810.96</v>
      </c>
      <c r="E8" s="8">
        <f>D8*E7</f>
        <v>2405.48</v>
      </c>
      <c r="F8" s="9">
        <f>D8*F7</f>
        <v>2405.48</v>
      </c>
    </row>
    <row r="9" spans="1:6" ht="16.5" customHeight="1" thickBot="1">
      <c r="A9" s="112"/>
      <c r="B9" s="116" t="s">
        <v>87</v>
      </c>
      <c r="C9" s="5" t="s">
        <v>42</v>
      </c>
      <c r="D9" s="6">
        <v>1</v>
      </c>
      <c r="E9" s="7">
        <v>0.5</v>
      </c>
      <c r="F9" s="7">
        <v>0.5</v>
      </c>
    </row>
    <row r="10" spans="1:6" ht="16.5" customHeight="1" thickBot="1">
      <c r="A10" s="113"/>
      <c r="B10" s="117"/>
      <c r="C10" s="4" t="s">
        <v>43</v>
      </c>
      <c r="D10" s="42">
        <f>'PLANLHA DE CUSTO MODIFICADA ATU'!$M$13</f>
        <v>3638.6462401199997</v>
      </c>
      <c r="E10" s="8">
        <f>D10*E9</f>
        <v>1819.3231200599998</v>
      </c>
      <c r="F10" s="9">
        <f>D10*F9</f>
        <v>1819.3231200599998</v>
      </c>
    </row>
    <row r="11" spans="1:6" ht="15.75" customHeight="1" thickBot="1">
      <c r="A11" s="112" t="s">
        <v>25</v>
      </c>
      <c r="B11" s="118" t="s">
        <v>68</v>
      </c>
      <c r="C11" s="5" t="s">
        <v>42</v>
      </c>
      <c r="D11" s="6">
        <v>1</v>
      </c>
      <c r="E11" s="7">
        <v>0.5</v>
      </c>
      <c r="F11" s="7">
        <v>0.5</v>
      </c>
    </row>
    <row r="12" spans="1:6" ht="13.5" thickBot="1">
      <c r="A12" s="113"/>
      <c r="B12" s="119"/>
      <c r="C12" s="4" t="s">
        <v>43</v>
      </c>
      <c r="D12" s="42">
        <f>'PLANLHA DE CUSTO MODIFICADA ATU'!$M$15</f>
        <v>9248.123076923075</v>
      </c>
      <c r="E12" s="8">
        <f>D12*E11</f>
        <v>4624.061538461538</v>
      </c>
      <c r="F12" s="9">
        <f>D12*F11</f>
        <v>4624.061538461538</v>
      </c>
    </row>
    <row r="13" spans="1:6" ht="15.75" customHeight="1" thickBot="1">
      <c r="A13" s="112" t="s">
        <v>26</v>
      </c>
      <c r="B13" s="118" t="s">
        <v>67</v>
      </c>
      <c r="C13" s="5" t="s">
        <v>42</v>
      </c>
      <c r="D13" s="6">
        <v>1</v>
      </c>
      <c r="E13" s="7">
        <v>0.5</v>
      </c>
      <c r="F13" s="7">
        <v>0.5</v>
      </c>
    </row>
    <row r="14" spans="1:6" ht="13.5" thickBot="1">
      <c r="A14" s="113"/>
      <c r="B14" s="119"/>
      <c r="C14" s="4" t="s">
        <v>43</v>
      </c>
      <c r="D14" s="42">
        <f>'PLANLHA DE CUSTO MODIFICADA ATU'!$M$17</f>
        <v>344.97792</v>
      </c>
      <c r="E14" s="8">
        <f>D14*E13</f>
        <v>172.48896</v>
      </c>
      <c r="F14" s="9">
        <f>D14*F13</f>
        <v>172.48896</v>
      </c>
    </row>
    <row r="15" spans="1:6" ht="23.25" customHeight="1" thickBot="1">
      <c r="A15" s="112" t="s">
        <v>21</v>
      </c>
      <c r="B15" s="120" t="s">
        <v>98</v>
      </c>
      <c r="C15" s="5" t="s">
        <v>42</v>
      </c>
      <c r="D15" s="6">
        <v>1</v>
      </c>
      <c r="E15" s="7">
        <v>0.5</v>
      </c>
      <c r="F15" s="7">
        <v>0.5</v>
      </c>
    </row>
    <row r="16" spans="1:6" ht="19.5" customHeight="1" thickBot="1">
      <c r="A16" s="113"/>
      <c r="B16" s="121"/>
      <c r="C16" s="4" t="s">
        <v>43</v>
      </c>
      <c r="D16" s="42">
        <f>'PLANLHA DE CUSTO MODIFICADA ATU'!$M$19</f>
        <v>661.7376</v>
      </c>
      <c r="E16" s="8">
        <f>D16*E15</f>
        <v>330.8688</v>
      </c>
      <c r="F16" s="9">
        <f>D16*F15</f>
        <v>330.8688</v>
      </c>
    </row>
    <row r="17" spans="1:6" ht="19.5" customHeight="1" thickBot="1">
      <c r="A17" s="112"/>
      <c r="B17" s="124" t="s">
        <v>91</v>
      </c>
      <c r="C17" s="5" t="s">
        <v>42</v>
      </c>
      <c r="D17" s="6">
        <v>1</v>
      </c>
      <c r="E17" s="7">
        <v>0.5</v>
      </c>
      <c r="F17" s="7">
        <v>0.5</v>
      </c>
    </row>
    <row r="18" spans="1:6" ht="19.5" customHeight="1" thickBot="1">
      <c r="A18" s="113"/>
      <c r="B18" s="125"/>
      <c r="C18" s="4" t="s">
        <v>43</v>
      </c>
      <c r="D18" s="42">
        <f>'PLANLHA DE CUSTO MODIFICADA ATU'!$M$21</f>
        <v>64575.0576</v>
      </c>
      <c r="E18" s="8">
        <f>D18*E17</f>
        <v>32287.5288</v>
      </c>
      <c r="F18" s="9">
        <f>D18*F17</f>
        <v>32287.5288</v>
      </c>
    </row>
    <row r="19" spans="1:6" ht="15.75" customHeight="1" thickBot="1">
      <c r="A19" s="112" t="s">
        <v>27</v>
      </c>
      <c r="B19" s="122" t="s">
        <v>65</v>
      </c>
      <c r="C19" s="5" t="s">
        <v>42</v>
      </c>
      <c r="D19" s="6">
        <v>1</v>
      </c>
      <c r="E19" s="7">
        <v>0.5</v>
      </c>
      <c r="F19" s="7">
        <v>0.5</v>
      </c>
    </row>
    <row r="20" spans="1:6" ht="13.5" thickBot="1">
      <c r="A20" s="113"/>
      <c r="B20" s="123"/>
      <c r="C20" s="4" t="s">
        <v>43</v>
      </c>
      <c r="D20" s="42">
        <f>'PLANLHA DE CUSTO MODIFICADA ATU'!$M$23</f>
        <v>5166.719999999999</v>
      </c>
      <c r="E20" s="8">
        <f>D20*E19</f>
        <v>2583.3599999999997</v>
      </c>
      <c r="F20" s="9">
        <f>D20*F19</f>
        <v>2583.3599999999997</v>
      </c>
    </row>
    <row r="21" spans="1:6" ht="15.75" customHeight="1" thickBot="1">
      <c r="A21" s="112" t="s">
        <v>28</v>
      </c>
      <c r="B21" s="122" t="s">
        <v>73</v>
      </c>
      <c r="C21" s="5" t="s">
        <v>42</v>
      </c>
      <c r="D21" s="6">
        <v>1</v>
      </c>
      <c r="E21" s="7">
        <v>0.5</v>
      </c>
      <c r="F21" s="7">
        <v>0.5</v>
      </c>
    </row>
    <row r="22" spans="1:6" ht="13.5" thickBot="1">
      <c r="A22" s="113"/>
      <c r="B22" s="123"/>
      <c r="C22" s="4" t="s">
        <v>43</v>
      </c>
      <c r="D22" s="42">
        <f>'PLANLHA DE CUSTO MODIFICADA ATU'!$M$25</f>
        <v>332.93243076923073</v>
      </c>
      <c r="E22" s="8">
        <f>D22*E21</f>
        <v>166.46621538461537</v>
      </c>
      <c r="F22" s="9">
        <f>D22*F21</f>
        <v>166.46621538461537</v>
      </c>
    </row>
    <row r="23" spans="1:6" ht="15.75" customHeight="1" thickBot="1">
      <c r="A23" s="112" t="s">
        <v>29</v>
      </c>
      <c r="B23" s="126" t="s">
        <v>35</v>
      </c>
      <c r="C23" s="5" t="s">
        <v>42</v>
      </c>
      <c r="D23" s="6">
        <v>1</v>
      </c>
      <c r="E23" s="7">
        <v>0.5</v>
      </c>
      <c r="F23" s="7">
        <v>0.5</v>
      </c>
    </row>
    <row r="24" spans="1:6" ht="15" customHeight="1" thickBot="1">
      <c r="A24" s="113"/>
      <c r="B24" s="127"/>
      <c r="C24" s="4" t="s">
        <v>43</v>
      </c>
      <c r="D24" s="42">
        <f>'PLANLHA DE CUSTO MODIFICADA ATU'!$M$27</f>
        <v>110824.61538461536</v>
      </c>
      <c r="E24" s="8">
        <f>D24*E23</f>
        <v>55412.30769230768</v>
      </c>
      <c r="F24" s="9">
        <f>D24*F23</f>
        <v>55412.30769230768</v>
      </c>
    </row>
    <row r="25" spans="1:6" ht="15.75" customHeight="1" thickBot="1">
      <c r="A25" s="112" t="s">
        <v>30</v>
      </c>
      <c r="B25" s="128" t="s">
        <v>74</v>
      </c>
      <c r="C25" s="5" t="s">
        <v>42</v>
      </c>
      <c r="D25" s="6">
        <v>1</v>
      </c>
      <c r="E25" s="7">
        <v>0.5</v>
      </c>
      <c r="F25" s="7">
        <v>0.5</v>
      </c>
    </row>
    <row r="26" spans="1:6" ht="13.5" thickBot="1">
      <c r="A26" s="113"/>
      <c r="B26" s="129"/>
      <c r="C26" s="4" t="s">
        <v>43</v>
      </c>
      <c r="D26" s="42">
        <f>'PLANLHA DE CUSTO MODIFICADA ATU'!$M$29</f>
        <v>4934.058623999999</v>
      </c>
      <c r="E26" s="8">
        <f>D26*E25</f>
        <v>2467.0293119999997</v>
      </c>
      <c r="F26" s="9">
        <f>D26*F25</f>
        <v>2467.0293119999997</v>
      </c>
    </row>
    <row r="27" spans="1:6" ht="15.75" customHeight="1" thickBot="1">
      <c r="A27" s="112" t="s">
        <v>31</v>
      </c>
      <c r="B27" s="132" t="s">
        <v>75</v>
      </c>
      <c r="C27" s="5" t="s">
        <v>42</v>
      </c>
      <c r="D27" s="6">
        <v>1</v>
      </c>
      <c r="E27" s="7">
        <v>0.5</v>
      </c>
      <c r="F27" s="7">
        <v>0.5</v>
      </c>
    </row>
    <row r="28" spans="1:6" ht="13.5" thickBot="1">
      <c r="A28" s="113"/>
      <c r="B28" s="133"/>
      <c r="C28" s="4" t="s">
        <v>43</v>
      </c>
      <c r="D28" s="42">
        <f>'PLANLHA DE CUSTO MODIFICADA ATU'!$M$31</f>
        <v>82.7172</v>
      </c>
      <c r="E28" s="8">
        <f>D28*E27</f>
        <v>41.3586</v>
      </c>
      <c r="F28" s="9">
        <f>D28*F27</f>
        <v>41.3586</v>
      </c>
    </row>
    <row r="29" spans="1:6" ht="13.5" customHeight="1" thickBot="1">
      <c r="A29" s="112" t="s">
        <v>32</v>
      </c>
      <c r="B29" s="134" t="s">
        <v>76</v>
      </c>
      <c r="C29" s="5" t="s">
        <v>42</v>
      </c>
      <c r="D29" s="6">
        <v>1</v>
      </c>
      <c r="E29" s="7">
        <v>0.5</v>
      </c>
      <c r="F29" s="7">
        <v>0.5</v>
      </c>
    </row>
    <row r="30" spans="1:6" ht="17.25" customHeight="1" thickBot="1">
      <c r="A30" s="113"/>
      <c r="B30" s="135"/>
      <c r="C30" s="4" t="s">
        <v>43</v>
      </c>
      <c r="D30" s="42">
        <f>'PLANLHA DE CUSTO MODIFICADA ATU'!$M$33</f>
        <v>5969.0520000000015</v>
      </c>
      <c r="E30" s="8">
        <f>D30*E29</f>
        <v>2984.5260000000007</v>
      </c>
      <c r="F30" s="9">
        <f>D30*F29</f>
        <v>2984.5260000000007</v>
      </c>
    </row>
    <row r="31" spans="1:6" ht="13.5" customHeight="1" thickBot="1">
      <c r="A31" s="112" t="s">
        <v>33</v>
      </c>
      <c r="B31" s="136" t="s">
        <v>77</v>
      </c>
      <c r="C31" s="5" t="s">
        <v>42</v>
      </c>
      <c r="D31" s="6">
        <v>1</v>
      </c>
      <c r="E31" s="7">
        <v>0.5</v>
      </c>
      <c r="F31" s="7">
        <v>0.5</v>
      </c>
    </row>
    <row r="32" spans="1:6" ht="13.5" thickBot="1">
      <c r="A32" s="113"/>
      <c r="B32" s="137"/>
      <c r="C32" s="4" t="s">
        <v>43</v>
      </c>
      <c r="D32" s="42">
        <f>'PLANLHA DE CUSTO MODIFICADA ATU'!$M$35</f>
        <v>1066.686923076923</v>
      </c>
      <c r="E32" s="8">
        <f>D32*E31</f>
        <v>533.3434615384615</v>
      </c>
      <c r="F32" s="9">
        <f>D32*F31</f>
        <v>533.3434615384615</v>
      </c>
    </row>
    <row r="33" spans="1:6" ht="15.75" customHeight="1" thickBot="1">
      <c r="A33" s="112" t="s">
        <v>36</v>
      </c>
      <c r="B33" s="136" t="s">
        <v>86</v>
      </c>
      <c r="C33" s="5" t="s">
        <v>42</v>
      </c>
      <c r="D33" s="6">
        <v>1</v>
      </c>
      <c r="E33" s="7">
        <v>0.5</v>
      </c>
      <c r="F33" s="7">
        <v>0.5</v>
      </c>
    </row>
    <row r="34" spans="1:6" ht="13.5" thickBot="1">
      <c r="A34" s="113"/>
      <c r="B34" s="137"/>
      <c r="C34" s="4" t="s">
        <v>43</v>
      </c>
      <c r="D34" s="42">
        <f>'PLANLHA DE CUSTO MODIFICADA ATU'!$M$37</f>
        <v>2694.1846153846154</v>
      </c>
      <c r="E34" s="8">
        <f>D34*E33</f>
        <v>1347.0923076923077</v>
      </c>
      <c r="F34" s="9">
        <f>D34*F33</f>
        <v>1347.0923076923077</v>
      </c>
    </row>
    <row r="35" spans="1:6" ht="15.75" customHeight="1" thickBot="1">
      <c r="A35" s="112" t="s">
        <v>62</v>
      </c>
      <c r="B35" s="130" t="s">
        <v>63</v>
      </c>
      <c r="C35" s="5" t="s">
        <v>42</v>
      </c>
      <c r="D35" s="6">
        <v>1</v>
      </c>
      <c r="E35" s="7">
        <v>0.5</v>
      </c>
      <c r="F35" s="7">
        <v>0.5</v>
      </c>
    </row>
    <row r="36" spans="1:6" ht="13.5" customHeight="1" thickBot="1">
      <c r="A36" s="113"/>
      <c r="B36" s="131"/>
      <c r="C36" s="4" t="s">
        <v>43</v>
      </c>
      <c r="D36" s="76">
        <f>D8+D10+D12+D14+D16+D18+D20+D22+D24+D26+D28+D30+D32+D34</f>
        <v>214350.4696148892</v>
      </c>
      <c r="E36" s="8">
        <f>D36*E35</f>
        <v>107175.2348074446</v>
      </c>
      <c r="F36" s="9">
        <f>D36*F35</f>
        <v>107175.2348074446</v>
      </c>
    </row>
    <row r="37" spans="1:3" ht="15">
      <c r="A37" s="1"/>
      <c r="B37" s="1"/>
      <c r="C37" s="1"/>
    </row>
    <row r="38" spans="1:5" ht="15">
      <c r="A38" s="1"/>
      <c r="B38" s="75" t="s">
        <v>100</v>
      </c>
      <c r="C38" s="2" t="s">
        <v>37</v>
      </c>
      <c r="D38" s="2"/>
      <c r="E38" s="1"/>
    </row>
    <row r="39" spans="1:5" ht="15">
      <c r="A39" s="1"/>
      <c r="B39" s="1"/>
      <c r="C39" s="10" t="s">
        <v>44</v>
      </c>
      <c r="D39" s="11"/>
      <c r="E39" s="1"/>
    </row>
    <row r="40" spans="1:3" ht="15">
      <c r="A40" s="1"/>
      <c r="B40" s="1"/>
      <c r="C40" s="1"/>
    </row>
  </sheetData>
  <sheetProtection/>
  <mergeCells count="33">
    <mergeCell ref="A35:A36"/>
    <mergeCell ref="B35:B36"/>
    <mergeCell ref="A27:A28"/>
    <mergeCell ref="B27:B28"/>
    <mergeCell ref="A29:A30"/>
    <mergeCell ref="B29:B30"/>
    <mergeCell ref="A31:A32"/>
    <mergeCell ref="B31:B32"/>
    <mergeCell ref="A33:A34"/>
    <mergeCell ref="B33:B34"/>
    <mergeCell ref="A21:A22"/>
    <mergeCell ref="B21:B22"/>
    <mergeCell ref="A23:A24"/>
    <mergeCell ref="B23:B24"/>
    <mergeCell ref="A25:A26"/>
    <mergeCell ref="B25:B26"/>
    <mergeCell ref="A13:A14"/>
    <mergeCell ref="B13:B14"/>
    <mergeCell ref="A15:A16"/>
    <mergeCell ref="B15:B16"/>
    <mergeCell ref="A19:A20"/>
    <mergeCell ref="B19:B20"/>
    <mergeCell ref="B17:B18"/>
    <mergeCell ref="A17:A18"/>
    <mergeCell ref="A1:F4"/>
    <mergeCell ref="A5:A6"/>
    <mergeCell ref="B5:B6"/>
    <mergeCell ref="A7:A8"/>
    <mergeCell ref="B7:B8"/>
    <mergeCell ref="A11:A12"/>
    <mergeCell ref="B11:B12"/>
    <mergeCell ref="B9:B10"/>
    <mergeCell ref="A9:A10"/>
  </mergeCells>
  <printOptions/>
  <pageMargins left="0.1968503937007874" right="0.1968503937007874" top="0.984251968503937" bottom="0.984251968503937" header="0.5118110236220472" footer="0.5118110236220472"/>
  <pageSetup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44"/>
  <sheetViews>
    <sheetView view="pageBreakPreview" zoomScale="60" zoomScaleNormal="50" zoomScalePageLayoutView="0" workbookViewId="0" topLeftCell="U16">
      <selection activeCell="AH35" sqref="AH35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19.140625" style="55" customWidth="1"/>
    <col min="4" max="4" width="130.8515625" style="0" customWidth="1"/>
    <col min="5" max="5" width="16.00390625" style="0" customWidth="1"/>
    <col min="6" max="6" width="9.140625" style="0" hidden="1" customWidth="1"/>
    <col min="7" max="7" width="0.13671875" style="0" hidden="1" customWidth="1"/>
    <col min="8" max="10" width="9.140625" style="0" hidden="1" customWidth="1"/>
    <col min="11" max="11" width="30.8515625" style="0" customWidth="1"/>
    <col min="13" max="13" width="11.8515625" style="0" customWidth="1"/>
    <col min="14" max="14" width="15.140625" style="0" customWidth="1"/>
    <col min="15" max="15" width="13.28125" style="0" customWidth="1"/>
  </cols>
  <sheetData>
    <row r="1" spans="1:11" ht="12.75">
      <c r="A1" s="88" t="s">
        <v>0</v>
      </c>
      <c r="B1" s="89"/>
      <c r="C1" s="90"/>
      <c r="D1" s="90"/>
      <c r="E1" s="90"/>
      <c r="F1" s="90"/>
      <c r="G1" s="90"/>
      <c r="H1" s="90"/>
      <c r="I1" s="90"/>
      <c r="J1" s="90"/>
      <c r="K1" s="90"/>
    </row>
    <row r="2" spans="1:11" ht="12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ht="12.7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2.75" customHeight="1" thickBot="1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45.75" customHeight="1" thickBot="1">
      <c r="A5" s="46" t="s">
        <v>1</v>
      </c>
      <c r="B5" s="46"/>
      <c r="C5" s="46"/>
      <c r="D5" s="47" t="s">
        <v>69</v>
      </c>
      <c r="E5" s="47"/>
      <c r="F5" s="47"/>
      <c r="G5" s="47"/>
      <c r="H5" s="47"/>
      <c r="I5" s="47"/>
      <c r="J5" s="47"/>
      <c r="K5" s="47"/>
    </row>
    <row r="6" spans="1:11" ht="26.25" customHeight="1" thickBot="1">
      <c r="A6" s="13"/>
      <c r="B6" s="13"/>
      <c r="C6" s="66" t="s">
        <v>2</v>
      </c>
      <c r="D6" s="65" t="s">
        <v>3</v>
      </c>
      <c r="E6" s="14"/>
      <c r="F6" s="12"/>
      <c r="G6" s="15" t="s">
        <v>4</v>
      </c>
      <c r="H6" s="15"/>
      <c r="I6" s="15"/>
      <c r="J6" s="15"/>
      <c r="K6" s="15"/>
    </row>
    <row r="7" spans="1:11" ht="31.5" thickBot="1">
      <c r="A7" s="39" t="s">
        <v>6</v>
      </c>
      <c r="B7" s="39"/>
      <c r="C7" s="67" t="s">
        <v>45</v>
      </c>
      <c r="D7" s="70" t="s">
        <v>7</v>
      </c>
      <c r="E7" s="49" t="s">
        <v>8</v>
      </c>
      <c r="F7" s="50" t="s">
        <v>9</v>
      </c>
      <c r="G7" s="50"/>
      <c r="H7" s="50"/>
      <c r="I7" s="50"/>
      <c r="J7" s="50"/>
      <c r="K7" s="50"/>
    </row>
    <row r="8" spans="1:11" ht="14.25" customHeight="1" thickBot="1">
      <c r="A8" s="39"/>
      <c r="B8" s="39"/>
      <c r="C8" s="67"/>
      <c r="D8" s="49"/>
      <c r="E8" s="49"/>
      <c r="F8" s="43" t="s">
        <v>10</v>
      </c>
      <c r="G8" s="48" t="s">
        <v>11</v>
      </c>
      <c r="H8" s="49" t="s">
        <v>12</v>
      </c>
      <c r="I8" s="49" t="s">
        <v>13</v>
      </c>
      <c r="J8" s="41" t="s">
        <v>14</v>
      </c>
      <c r="K8" s="44" t="s">
        <v>15</v>
      </c>
    </row>
    <row r="9" spans="1:11" ht="18" customHeight="1" thickBot="1">
      <c r="A9" s="39"/>
      <c r="B9" s="39"/>
      <c r="C9" s="67"/>
      <c r="D9" s="49"/>
      <c r="E9" s="49"/>
      <c r="F9" s="43"/>
      <c r="G9" s="48"/>
      <c r="H9" s="49"/>
      <c r="I9" s="49"/>
      <c r="J9" s="41"/>
      <c r="K9" s="44"/>
    </row>
    <row r="10" spans="1:11" ht="18" customHeight="1" thickBot="1">
      <c r="A10" s="68" t="s">
        <v>19</v>
      </c>
      <c r="B10" s="19" t="s">
        <v>48</v>
      </c>
      <c r="C10" s="20" t="s">
        <v>83</v>
      </c>
      <c r="D10" s="64" t="s">
        <v>20</v>
      </c>
      <c r="E10" s="83" t="s">
        <v>8</v>
      </c>
      <c r="F10" s="19"/>
      <c r="G10" s="19"/>
      <c r="H10" s="19"/>
      <c r="I10" s="19"/>
      <c r="J10" s="19"/>
      <c r="K10" s="79">
        <v>1</v>
      </c>
    </row>
    <row r="11" spans="1:11" ht="25.5" customHeight="1" thickBot="1">
      <c r="A11" s="68"/>
      <c r="B11" s="19"/>
      <c r="C11" s="20"/>
      <c r="D11" s="21" t="s">
        <v>46</v>
      </c>
      <c r="E11" s="83"/>
      <c r="F11" s="19"/>
      <c r="G11" s="19"/>
      <c r="H11" s="19"/>
      <c r="I11" s="19"/>
      <c r="J11" s="19"/>
      <c r="K11" s="79"/>
    </row>
    <row r="12" spans="1:11" ht="18" customHeight="1" thickBot="1">
      <c r="A12" s="144"/>
      <c r="B12" s="142" t="s">
        <v>54</v>
      </c>
      <c r="C12" s="140" t="s">
        <v>88</v>
      </c>
      <c r="D12" s="138" t="s">
        <v>87</v>
      </c>
      <c r="E12" s="140" t="s">
        <v>23</v>
      </c>
      <c r="F12" s="19"/>
      <c r="G12" s="19"/>
      <c r="H12" s="19"/>
      <c r="I12" s="19"/>
      <c r="J12" s="19"/>
      <c r="K12" s="146">
        <v>3</v>
      </c>
    </row>
    <row r="13" spans="1:11" ht="13.5" thickBot="1">
      <c r="A13" s="145"/>
      <c r="B13" s="143"/>
      <c r="C13" s="141"/>
      <c r="D13" s="139"/>
      <c r="E13" s="141"/>
      <c r="F13" s="19"/>
      <c r="G13" s="19"/>
      <c r="H13" s="19"/>
      <c r="I13" s="19"/>
      <c r="J13" s="19"/>
      <c r="K13" s="147"/>
    </row>
    <row r="14" spans="1:11" ht="18" customHeight="1" thickBot="1">
      <c r="A14" s="32"/>
      <c r="B14" s="32"/>
      <c r="C14" s="68"/>
      <c r="D14" s="21" t="s">
        <v>46</v>
      </c>
      <c r="E14" s="84"/>
      <c r="F14" s="19"/>
      <c r="G14" s="19"/>
      <c r="H14" s="19"/>
      <c r="I14" s="19"/>
      <c r="J14" s="19"/>
      <c r="K14" s="80"/>
    </row>
    <row r="15" spans="1:13" ht="33" customHeight="1" thickBot="1">
      <c r="A15" s="19" t="s">
        <v>47</v>
      </c>
      <c r="B15" s="19" t="s">
        <v>54</v>
      </c>
      <c r="C15" s="20" t="s">
        <v>84</v>
      </c>
      <c r="D15" s="63" t="s">
        <v>68</v>
      </c>
      <c r="E15" s="83" t="s">
        <v>23</v>
      </c>
      <c r="F15" s="19"/>
      <c r="G15" s="19"/>
      <c r="H15" s="19"/>
      <c r="I15" s="19"/>
      <c r="J15" s="19"/>
      <c r="K15" s="81">
        <v>4000</v>
      </c>
      <c r="M15" s="3"/>
    </row>
    <row r="16" spans="1:13" ht="24" customHeight="1" thickBot="1">
      <c r="A16" s="19"/>
      <c r="B16" s="19"/>
      <c r="C16" s="20"/>
      <c r="D16" s="20"/>
      <c r="E16" s="83"/>
      <c r="F16" s="19"/>
      <c r="G16" s="19"/>
      <c r="H16" s="19"/>
      <c r="I16" s="19"/>
      <c r="J16" s="19"/>
      <c r="K16" s="81"/>
      <c r="M16" s="3"/>
    </row>
    <row r="17" spans="1:13" ht="13.5" thickBot="1">
      <c r="A17" s="19"/>
      <c r="B17" s="19"/>
      <c r="C17" s="20"/>
      <c r="D17" s="21" t="s">
        <v>46</v>
      </c>
      <c r="E17" s="83"/>
      <c r="F17" s="19"/>
      <c r="G17" s="19"/>
      <c r="H17" s="19"/>
      <c r="I17" s="19"/>
      <c r="J17" s="19"/>
      <c r="K17" s="82"/>
      <c r="M17" s="3"/>
    </row>
    <row r="18" spans="1:13" ht="30.75" thickBot="1">
      <c r="A18" s="19" t="s">
        <v>49</v>
      </c>
      <c r="B18" s="19" t="s">
        <v>48</v>
      </c>
      <c r="C18" s="20" t="s">
        <v>82</v>
      </c>
      <c r="D18" s="64" t="s">
        <v>67</v>
      </c>
      <c r="E18" s="83" t="s">
        <v>66</v>
      </c>
      <c r="F18" s="19"/>
      <c r="G18" s="19"/>
      <c r="H18" s="19"/>
      <c r="I18" s="19"/>
      <c r="J18" s="19"/>
      <c r="K18" s="81">
        <f>4000*0.04*0.2</f>
        <v>32</v>
      </c>
      <c r="M18" s="3"/>
    </row>
    <row r="19" spans="1:13" ht="13.5" thickBot="1">
      <c r="A19" s="19"/>
      <c r="B19" s="19"/>
      <c r="C19" s="20"/>
      <c r="D19" s="20"/>
      <c r="E19" s="83"/>
      <c r="F19" s="19"/>
      <c r="G19" s="19"/>
      <c r="H19" s="19"/>
      <c r="I19" s="19"/>
      <c r="J19" s="19"/>
      <c r="K19" s="82"/>
      <c r="M19" s="3"/>
    </row>
    <row r="20" spans="1:13" ht="13.5" thickBot="1">
      <c r="A20" s="19"/>
      <c r="B20" s="19"/>
      <c r="C20" s="20"/>
      <c r="D20" s="21" t="s">
        <v>46</v>
      </c>
      <c r="E20" s="83"/>
      <c r="F20" s="19"/>
      <c r="G20" s="19"/>
      <c r="H20" s="19"/>
      <c r="I20" s="19"/>
      <c r="J20" s="19"/>
      <c r="K20" s="82"/>
      <c r="M20" s="3"/>
    </row>
    <row r="21" spans="1:13" ht="45" customHeight="1" thickBot="1">
      <c r="A21" s="19" t="s">
        <v>50</v>
      </c>
      <c r="B21" s="19" t="s">
        <v>48</v>
      </c>
      <c r="C21" s="20" t="s">
        <v>82</v>
      </c>
      <c r="D21" s="64" t="s">
        <v>70</v>
      </c>
      <c r="E21" s="83" t="s">
        <v>71</v>
      </c>
      <c r="F21" s="19"/>
      <c r="G21" s="19"/>
      <c r="H21" s="19"/>
      <c r="I21" s="19"/>
      <c r="J21" s="19"/>
      <c r="K21" s="81">
        <f>K18*1.3*15</f>
        <v>624</v>
      </c>
      <c r="M21" s="3"/>
    </row>
    <row r="22" spans="1:13" ht="17.25" customHeight="1" thickBot="1">
      <c r="A22" s="19"/>
      <c r="B22" s="19"/>
      <c r="C22" s="20"/>
      <c r="D22" s="21" t="s">
        <v>46</v>
      </c>
      <c r="E22" s="83"/>
      <c r="F22" s="19"/>
      <c r="G22" s="19"/>
      <c r="H22" s="19"/>
      <c r="I22" s="19"/>
      <c r="J22" s="19"/>
      <c r="K22" s="82"/>
      <c r="M22" s="3"/>
    </row>
    <row r="23" spans="1:13" ht="17.25" customHeight="1" thickBot="1">
      <c r="A23" s="19"/>
      <c r="B23" s="19"/>
      <c r="C23" s="77" t="s">
        <v>90</v>
      </c>
      <c r="D23" s="64" t="s">
        <v>91</v>
      </c>
      <c r="E23" s="22" t="s">
        <v>92</v>
      </c>
      <c r="F23" s="19"/>
      <c r="G23" s="19"/>
      <c r="H23" s="19"/>
      <c r="I23" s="19"/>
      <c r="J23" s="19"/>
      <c r="K23" s="81">
        <f>K15*0.17</f>
        <v>680</v>
      </c>
      <c r="M23" s="3"/>
    </row>
    <row r="24" spans="1:13" ht="17.25" customHeight="1" thickBot="1">
      <c r="A24" s="19"/>
      <c r="B24" s="19"/>
      <c r="C24" s="20"/>
      <c r="D24" s="21"/>
      <c r="E24" s="83"/>
      <c r="F24" s="19"/>
      <c r="G24" s="19"/>
      <c r="H24" s="19"/>
      <c r="I24" s="19"/>
      <c r="J24" s="19"/>
      <c r="K24" s="82"/>
      <c r="M24" s="3"/>
    </row>
    <row r="25" spans="1:13" ht="18.75" customHeight="1" thickBot="1">
      <c r="A25" s="19"/>
      <c r="B25" s="19"/>
      <c r="C25" s="20"/>
      <c r="D25" s="21"/>
      <c r="E25" s="83"/>
      <c r="F25" s="19"/>
      <c r="G25" s="19"/>
      <c r="H25" s="19"/>
      <c r="I25" s="19"/>
      <c r="J25" s="19"/>
      <c r="K25" s="82"/>
      <c r="M25" s="3"/>
    </row>
    <row r="26" spans="1:13" ht="35.25" customHeight="1" thickBot="1">
      <c r="A26" s="19" t="s">
        <v>51</v>
      </c>
      <c r="B26" s="19" t="s">
        <v>54</v>
      </c>
      <c r="C26" s="69">
        <v>72943</v>
      </c>
      <c r="D26" s="37" t="s">
        <v>65</v>
      </c>
      <c r="E26" s="85" t="s">
        <v>22</v>
      </c>
      <c r="F26" s="26"/>
      <c r="G26" s="26"/>
      <c r="H26" s="26"/>
      <c r="I26" s="26"/>
      <c r="J26" s="26"/>
      <c r="K26" s="27">
        <f>$K$15</f>
        <v>4000</v>
      </c>
      <c r="M26" s="3"/>
    </row>
    <row r="27" spans="1:13" ht="35.25" customHeight="1" thickBot="1">
      <c r="A27" s="19"/>
      <c r="B27" s="19"/>
      <c r="C27" s="69"/>
      <c r="D27" s="22"/>
      <c r="E27" s="85"/>
      <c r="F27" s="26"/>
      <c r="G27" s="26"/>
      <c r="H27" s="26"/>
      <c r="I27" s="26"/>
      <c r="J27" s="26"/>
      <c r="K27" s="27"/>
      <c r="M27" s="3"/>
    </row>
    <row r="28" spans="1:13" ht="35.25" customHeight="1" thickBot="1">
      <c r="A28" s="19" t="s">
        <v>52</v>
      </c>
      <c r="B28" s="19" t="s">
        <v>48</v>
      </c>
      <c r="C28" s="69" t="s">
        <v>60</v>
      </c>
      <c r="D28" s="38" t="s">
        <v>73</v>
      </c>
      <c r="E28" s="85" t="s">
        <v>72</v>
      </c>
      <c r="F28" s="26"/>
      <c r="G28" s="26"/>
      <c r="H28" s="26"/>
      <c r="I28" s="26"/>
      <c r="J28" s="26"/>
      <c r="K28" s="27">
        <f>K26*0.5/1000*396</f>
        <v>792</v>
      </c>
      <c r="M28" s="3"/>
    </row>
    <row r="29" spans="1:13" ht="35.25" customHeight="1" thickBot="1">
      <c r="A29" s="19"/>
      <c r="B29" s="19"/>
      <c r="C29" s="69"/>
      <c r="D29" s="31"/>
      <c r="E29" s="85"/>
      <c r="F29" s="26"/>
      <c r="G29" s="26"/>
      <c r="H29" s="26"/>
      <c r="I29" s="26"/>
      <c r="J29" s="26"/>
      <c r="K29" s="27"/>
      <c r="M29" s="3"/>
    </row>
    <row r="30" spans="1:13" ht="48" customHeight="1" thickBot="1">
      <c r="A30" s="19" t="s">
        <v>53</v>
      </c>
      <c r="B30" s="19" t="s">
        <v>34</v>
      </c>
      <c r="C30" s="69"/>
      <c r="D30" s="38" t="s">
        <v>35</v>
      </c>
      <c r="E30" s="83" t="s">
        <v>66</v>
      </c>
      <c r="F30" s="26"/>
      <c r="G30" s="26"/>
      <c r="H30" s="26"/>
      <c r="I30" s="26"/>
      <c r="J30" s="26"/>
      <c r="K30" s="27">
        <v>200</v>
      </c>
      <c r="M30" s="3"/>
    </row>
    <row r="31" spans="1:13" ht="48" customHeight="1" thickBot="1">
      <c r="A31" s="19"/>
      <c r="B31" s="19"/>
      <c r="C31" s="69"/>
      <c r="D31" s="31"/>
      <c r="E31" s="85"/>
      <c r="F31" s="26"/>
      <c r="G31" s="26"/>
      <c r="H31" s="26"/>
      <c r="I31" s="26"/>
      <c r="J31" s="26"/>
      <c r="K31" s="34"/>
      <c r="M31" s="3"/>
    </row>
    <row r="32" spans="1:13" ht="48" customHeight="1" thickBot="1">
      <c r="A32" s="19" t="s">
        <v>55</v>
      </c>
      <c r="B32" s="19" t="s">
        <v>48</v>
      </c>
      <c r="C32" s="69" t="s">
        <v>60</v>
      </c>
      <c r="D32" s="38" t="s">
        <v>74</v>
      </c>
      <c r="E32" s="85" t="s">
        <v>72</v>
      </c>
      <c r="F32" s="26"/>
      <c r="G32" s="26"/>
      <c r="H32" s="26"/>
      <c r="I32" s="26"/>
      <c r="J32" s="26"/>
      <c r="K32" s="27">
        <f>K30*2.47*0.06*396</f>
        <v>11737.44</v>
      </c>
      <c r="M32" s="3"/>
    </row>
    <row r="33" spans="1:13" ht="48" customHeight="1" thickBot="1">
      <c r="A33" s="19"/>
      <c r="B33" s="19"/>
      <c r="C33" s="69"/>
      <c r="D33" s="31"/>
      <c r="E33" s="85"/>
      <c r="F33" s="26"/>
      <c r="G33" s="26"/>
      <c r="H33" s="26"/>
      <c r="I33" s="26"/>
      <c r="J33" s="26"/>
      <c r="K33" s="34"/>
      <c r="M33" s="3"/>
    </row>
    <row r="34" spans="1:13" ht="48" customHeight="1" thickBot="1">
      <c r="A34" s="19" t="s">
        <v>56</v>
      </c>
      <c r="B34" s="19" t="s">
        <v>48</v>
      </c>
      <c r="C34" s="69" t="s">
        <v>82</v>
      </c>
      <c r="D34" s="38" t="s">
        <v>75</v>
      </c>
      <c r="E34" s="85" t="s">
        <v>72</v>
      </c>
      <c r="F34" s="26"/>
      <c r="G34" s="26"/>
      <c r="H34" s="26"/>
      <c r="I34" s="26"/>
      <c r="J34" s="26"/>
      <c r="K34" s="27">
        <f>K30*0.39*1</f>
        <v>78</v>
      </c>
      <c r="M34" s="3"/>
    </row>
    <row r="35" spans="1:13" ht="48" customHeight="1" thickBot="1">
      <c r="A35" s="19"/>
      <c r="B35" s="19"/>
      <c r="C35" s="69"/>
      <c r="D35" s="31"/>
      <c r="E35" s="85"/>
      <c r="F35" s="26"/>
      <c r="G35" s="26"/>
      <c r="H35" s="26"/>
      <c r="I35" s="26"/>
      <c r="J35" s="26"/>
      <c r="K35" s="27"/>
      <c r="M35" s="3"/>
    </row>
    <row r="36" spans="1:13" ht="48" customHeight="1" thickBot="1">
      <c r="A36" s="19" t="s">
        <v>57</v>
      </c>
      <c r="B36" s="19" t="s">
        <v>48</v>
      </c>
      <c r="C36" s="69" t="s">
        <v>81</v>
      </c>
      <c r="D36" s="38" t="s">
        <v>76</v>
      </c>
      <c r="E36" s="85" t="s">
        <v>71</v>
      </c>
      <c r="F36" s="26"/>
      <c r="G36" s="26"/>
      <c r="H36" s="26"/>
      <c r="I36" s="26"/>
      <c r="J36" s="26"/>
      <c r="K36" s="27">
        <f>K30*0.267*180</f>
        <v>9612.000000000002</v>
      </c>
      <c r="M36" s="3"/>
    </row>
    <row r="37" spans="1:13" ht="48" customHeight="1" thickBot="1">
      <c r="A37" s="19"/>
      <c r="B37" s="19"/>
      <c r="C37" s="69"/>
      <c r="D37" s="31"/>
      <c r="E37" s="85"/>
      <c r="F37" s="26"/>
      <c r="G37" s="26"/>
      <c r="H37" s="26"/>
      <c r="I37" s="26"/>
      <c r="J37" s="26"/>
      <c r="K37" s="27"/>
      <c r="M37" s="3"/>
    </row>
    <row r="38" spans="1:13" ht="48" customHeight="1" thickBot="1">
      <c r="A38" s="19" t="s">
        <v>58</v>
      </c>
      <c r="B38" s="19" t="s">
        <v>48</v>
      </c>
      <c r="C38" s="69" t="s">
        <v>80</v>
      </c>
      <c r="D38" s="38" t="s">
        <v>77</v>
      </c>
      <c r="E38" s="85" t="s">
        <v>71</v>
      </c>
      <c r="F38" s="26"/>
      <c r="G38" s="26"/>
      <c r="H38" s="26"/>
      <c r="I38" s="26"/>
      <c r="J38" s="26"/>
      <c r="K38" s="27">
        <f>K30*0.29*25</f>
        <v>1449.9999999999998</v>
      </c>
      <c r="M38" s="3"/>
    </row>
    <row r="39" spans="1:13" ht="48" customHeight="1" thickBot="1">
      <c r="A39" s="19"/>
      <c r="B39" s="19"/>
      <c r="C39" s="69"/>
      <c r="D39" s="31"/>
      <c r="E39" s="85"/>
      <c r="F39" s="26"/>
      <c r="G39" s="26"/>
      <c r="H39" s="26"/>
      <c r="I39" s="26"/>
      <c r="J39" s="26"/>
      <c r="K39" s="27"/>
      <c r="M39" s="3"/>
    </row>
    <row r="40" spans="1:13" ht="48" customHeight="1" thickBot="1">
      <c r="A40" s="19" t="s">
        <v>59</v>
      </c>
      <c r="B40" s="19" t="s">
        <v>48</v>
      </c>
      <c r="C40" s="69" t="s">
        <v>79</v>
      </c>
      <c r="D40" s="38" t="s">
        <v>78</v>
      </c>
      <c r="E40" s="85" t="s">
        <v>71</v>
      </c>
      <c r="F40" s="26"/>
      <c r="G40" s="26"/>
      <c r="H40" s="26"/>
      <c r="I40" s="26"/>
      <c r="J40" s="26"/>
      <c r="K40" s="27">
        <f>K30*15</f>
        <v>3000</v>
      </c>
      <c r="M40" s="3"/>
    </row>
    <row r="41" spans="1:13" ht="48" customHeight="1" thickBot="1">
      <c r="A41" s="19"/>
      <c r="B41" s="19"/>
      <c r="C41" s="69"/>
      <c r="D41" s="31"/>
      <c r="E41" s="85"/>
      <c r="F41" s="26"/>
      <c r="G41" s="26"/>
      <c r="H41" s="26"/>
      <c r="I41" s="26"/>
      <c r="J41" s="26"/>
      <c r="K41" s="27"/>
      <c r="M41" s="3"/>
    </row>
    <row r="42" spans="1:11" ht="23.25" customHeight="1">
      <c r="A42" s="86" t="s">
        <v>100</v>
      </c>
      <c r="B42" s="72"/>
      <c r="C42" s="72"/>
      <c r="D42" s="72"/>
      <c r="E42" s="72"/>
      <c r="F42" s="72"/>
      <c r="G42" s="72"/>
      <c r="H42" s="72"/>
      <c r="I42" s="72"/>
      <c r="J42" s="72"/>
      <c r="K42" s="57"/>
    </row>
    <row r="43" spans="1:10" ht="14.25" customHeight="1">
      <c r="A43" s="73"/>
      <c r="B43" s="73"/>
      <c r="C43" s="73"/>
      <c r="D43" s="73"/>
      <c r="E43" s="40" t="s">
        <v>37</v>
      </c>
      <c r="I43" s="73"/>
      <c r="J43" s="73"/>
    </row>
    <row r="44" spans="1:10" ht="14.25" customHeight="1" thickBot="1">
      <c r="A44" s="73"/>
      <c r="B44" s="73"/>
      <c r="C44" s="73"/>
      <c r="D44" s="73"/>
      <c r="E44" s="61" t="s">
        <v>38</v>
      </c>
      <c r="I44" s="73"/>
      <c r="J44" s="73"/>
    </row>
  </sheetData>
  <sheetProtection/>
  <mergeCells count="7">
    <mergeCell ref="A1:K4"/>
    <mergeCell ref="D12:D13"/>
    <mergeCell ref="C12:C13"/>
    <mergeCell ref="B12:B13"/>
    <mergeCell ref="A12:A13"/>
    <mergeCell ref="E12:E13"/>
    <mergeCell ref="K12:K13"/>
  </mergeCells>
  <printOptions gridLines="1" horizontalCentered="1" verticalCentered="1"/>
  <pageMargins left="0" right="0" top="0" bottom="0" header="0" footer="0"/>
  <pageSetup orientation="landscape" paperSize="9" scale="4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de Pirapora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8777</dc:creator>
  <cp:keywords/>
  <dc:description/>
  <cp:lastModifiedBy>7246</cp:lastModifiedBy>
  <cp:lastPrinted>2014-04-07T19:31:47Z</cp:lastPrinted>
  <dcterms:created xsi:type="dcterms:W3CDTF">2013-11-21T14:01:33Z</dcterms:created>
  <dcterms:modified xsi:type="dcterms:W3CDTF">2014-04-07T20:07:45Z</dcterms:modified>
  <cp:category/>
  <cp:version/>
  <cp:contentType/>
  <cp:contentStatus/>
</cp:coreProperties>
</file>