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firstSheet="1" activeTab="1"/>
  </bookViews>
  <sheets>
    <sheet name="Proposta Serviços" sheetId="1" r:id="rId1"/>
    <sheet name="Proposta Manutenção" sheetId="2" r:id="rId2"/>
    <sheet name="Proposta Motorista" sheetId="3" r:id="rId3"/>
    <sheet name="Proposta Operador Maq. Pesadas" sheetId="4" r:id="rId4"/>
    <sheet name="Valor Global Proposta" sheetId="5" r:id="rId5"/>
    <sheet name="Serviços gerais" sheetId="6" r:id="rId6"/>
    <sheet name="Alvenaria e Carpintaria" sheetId="7" r:id="rId7"/>
    <sheet name="Motorista" sheetId="8" r:id="rId8"/>
    <sheet name="Operador Maq. Pesadas" sheetId="9" r:id="rId9"/>
    <sheet name="Valor Global" sheetId="10" r:id="rId10"/>
    <sheet name="Cálculo Auxiliares" sheetId="11" r:id="rId11"/>
  </sheets>
  <definedNames/>
  <calcPr fullCalcOnLoad="1"/>
</workbook>
</file>

<file path=xl/sharedStrings.xml><?xml version="1.0" encoding="utf-8"?>
<sst xmlns="http://schemas.openxmlformats.org/spreadsheetml/2006/main" count="966" uniqueCount="168">
  <si>
    <t>PLANILHA DE COMPOSIÇÃO DE CUSTOS E FORMAÇÃO DE PREÇO</t>
  </si>
  <si>
    <t>Nº Processo</t>
  </si>
  <si>
    <t>Custos com Equipamentos, Ferramentas, EPI'S e EPC'S</t>
  </si>
  <si>
    <t>Pregão</t>
  </si>
  <si>
    <t>EPI's</t>
  </si>
  <si>
    <t>Qtde</t>
  </si>
  <si>
    <t>Tipo de Serviço</t>
  </si>
  <si>
    <t>Luvas</t>
  </si>
  <si>
    <t>Calça</t>
  </si>
  <si>
    <t>Dados Complementares</t>
  </si>
  <si>
    <t>Blusa</t>
  </si>
  <si>
    <t>Tipo de serviço</t>
  </si>
  <si>
    <t>Boné</t>
  </si>
  <si>
    <t>Salário normativo da categoria</t>
  </si>
  <si>
    <t>Botina</t>
  </si>
  <si>
    <t>Categoria profissional</t>
  </si>
  <si>
    <t>Data base da categoria</t>
  </si>
  <si>
    <t>CUSTOS COM MÃO DE OBRA</t>
  </si>
  <si>
    <t>Encargos Sociais para não optantes do Simples Nacional</t>
  </si>
  <si>
    <t>Custos com Pessoal</t>
  </si>
  <si>
    <t>Encargos Sociais para optantes do Simples Nacional</t>
  </si>
  <si>
    <t>Salários</t>
  </si>
  <si>
    <t>%</t>
  </si>
  <si>
    <t>Valor</t>
  </si>
  <si>
    <t>Ferramentas</t>
  </si>
  <si>
    <t>Enxada</t>
  </si>
  <si>
    <t>Enxadão</t>
  </si>
  <si>
    <t>GRUPO A</t>
  </si>
  <si>
    <t>INSS</t>
  </si>
  <si>
    <t>Pá</t>
  </si>
  <si>
    <t>SESI ou SESC</t>
  </si>
  <si>
    <t>Vassoura</t>
  </si>
  <si>
    <t>SENAI ou SENAC</t>
  </si>
  <si>
    <t>Vassourão</t>
  </si>
  <si>
    <t xml:space="preserve">INCRA </t>
  </si>
  <si>
    <t>Garfos</t>
  </si>
  <si>
    <t>Salário educação</t>
  </si>
  <si>
    <t>Rastelo</t>
  </si>
  <si>
    <t>FGTS</t>
  </si>
  <si>
    <t xml:space="preserve">Seguro acidente do trabalho </t>
  </si>
  <si>
    <t>SEBRAE</t>
  </si>
  <si>
    <t xml:space="preserve">Total Grupo A </t>
  </si>
  <si>
    <t>Total</t>
  </si>
  <si>
    <t xml:space="preserve">TOTAL DOS CUSTOS </t>
  </si>
  <si>
    <t>GRUPO B – Tempo Não Trabalhado</t>
  </si>
  <si>
    <t xml:space="preserve">Custos Indiretos </t>
  </si>
  <si>
    <t xml:space="preserve">Férias </t>
  </si>
  <si>
    <t>Base de Cálculo (Custos Totais)</t>
  </si>
  <si>
    <t>Aviso Prévio trabalhado</t>
  </si>
  <si>
    <t>Custos Indiretos</t>
  </si>
  <si>
    <t>Auxílio doença</t>
  </si>
  <si>
    <t>Acidente de trabalho</t>
  </si>
  <si>
    <t xml:space="preserve"> Lucro</t>
  </si>
  <si>
    <t>Faltas legais</t>
  </si>
  <si>
    <t>Base de Cálculo (Custos Totais + Custos Indiretos)</t>
  </si>
  <si>
    <t>Afastamento maternidade</t>
  </si>
  <si>
    <t>Lucro</t>
  </si>
  <si>
    <t>Licença paternidade</t>
  </si>
  <si>
    <t xml:space="preserve">13º Salário </t>
  </si>
  <si>
    <t>Tributos</t>
  </si>
  <si>
    <t xml:space="preserve">Total Grupo B' </t>
  </si>
  <si>
    <t>Base de Cálculo (Custos Totais + Custos Indiretos + Lucro)</t>
  </si>
  <si>
    <t>ISS</t>
  </si>
  <si>
    <t>GRUPO C</t>
  </si>
  <si>
    <t>PIS</t>
  </si>
  <si>
    <t>Aviso prévio indenizado</t>
  </si>
  <si>
    <t>COFINS</t>
  </si>
  <si>
    <t>Indenização adicional</t>
  </si>
  <si>
    <t>SIMPLES</t>
  </si>
  <si>
    <t>Incidência do FGTS sobre o aviso prévio indenizado</t>
  </si>
  <si>
    <t>Total de Tributos</t>
  </si>
  <si>
    <t>Indenização (rescisão sem justa causa - 40% FGTS)</t>
  </si>
  <si>
    <t>Indenização (rescisão sem justa causa -10% FGTS)</t>
  </si>
  <si>
    <t>Valor da Proposta Mensal</t>
  </si>
  <si>
    <t>Incidência do FGTS sobre afastamento sup. 15 dias p/ acidente do trabalho</t>
  </si>
  <si>
    <t>Valor Global</t>
  </si>
  <si>
    <t>Incidência dos encargos dos grupo A e B</t>
  </si>
  <si>
    <t>Total do grupo C</t>
  </si>
  <si>
    <t>Total dos Encargos Sociais</t>
  </si>
  <si>
    <t>Auxílio Alimentação</t>
  </si>
  <si>
    <t>Ticket Alimentação/Refeição</t>
  </si>
  <si>
    <t>TOTAL DOS CUSTOS COM MÃO DE OBRA</t>
  </si>
  <si>
    <t>VALORES</t>
  </si>
  <si>
    <t>Qtde/ano</t>
  </si>
  <si>
    <t>Qtde/mês</t>
  </si>
  <si>
    <t>Valor/mês</t>
  </si>
  <si>
    <t>Incidência do FGTS sobre afastamento superior 15 dias por acidente do trabalho</t>
  </si>
  <si>
    <t>Total Grupo C</t>
  </si>
  <si>
    <t>Encargos Sociais não optante do Simples Nacional</t>
  </si>
  <si>
    <t>Fornecimento de mão-de-obra para serviços gerais, inclusive para preparação de merenda escolar.</t>
  </si>
  <si>
    <t>Serviços Gerais</t>
  </si>
  <si>
    <t>Touca</t>
  </si>
  <si>
    <t>Avental</t>
  </si>
  <si>
    <t>Fornecimento de mão-de-obra para a manutenção da rede física municipal (alvenaria e carpintaria).</t>
  </si>
  <si>
    <t>Alvenaria e Carpintaria</t>
  </si>
  <si>
    <t>Pedreiro e Carpinteiro</t>
  </si>
  <si>
    <t>Pedreiro</t>
  </si>
  <si>
    <t>Carpinteiro</t>
  </si>
  <si>
    <t>Óculos</t>
  </si>
  <si>
    <t>MATERIAL PARA SERVIÇOS GERAIS</t>
  </si>
  <si>
    <t>Fornecimento de mão-de-obra para serviços auxiliares na área de transporte (motoristas).</t>
  </si>
  <si>
    <t>Motorista</t>
  </si>
  <si>
    <t>Capacete</t>
  </si>
  <si>
    <t>Caminhão e carro leve</t>
  </si>
  <si>
    <t>Caminhão</t>
  </si>
  <si>
    <t>Carro leve</t>
  </si>
  <si>
    <t>Tributos SERVIÇOS GERAIS</t>
  </si>
  <si>
    <t>MATERIAL PARA MANUTENÇÃO (PEDREIRO E CARPINTEIRO)</t>
  </si>
  <si>
    <t>Tributos MANUTENÇÃO (Pedreiro e Carpinteiro)</t>
  </si>
  <si>
    <t>Tributos MOTORISTA</t>
  </si>
  <si>
    <t>Fornecimento de mão-de-obra para a operacionalização de máquinas pesadas.</t>
  </si>
  <si>
    <t>Protetor Auricular</t>
  </si>
  <si>
    <t>Operador Máquinas Pesadas</t>
  </si>
  <si>
    <t>MATERIAL PARA OPERADOR DE MÁQUINAS PESADAS</t>
  </si>
  <si>
    <t>Protetor auricular</t>
  </si>
  <si>
    <t>MATERIAL PARA MOTORISTAS</t>
  </si>
  <si>
    <t>VALOR MENSAL DOS SERVIÇOS</t>
  </si>
  <si>
    <t>Valor total do serviço</t>
  </si>
  <si>
    <t>Total mensal dos serviços</t>
  </si>
  <si>
    <t>Valor Global da Proposta (Valor mensal do serviço X nº meses do contrato)</t>
  </si>
  <si>
    <t>Valor p/ empregado</t>
  </si>
  <si>
    <t xml:space="preserve">Qtde </t>
  </si>
  <si>
    <t>Valor p/ posto</t>
  </si>
  <si>
    <t>Serviço Geral</t>
  </si>
  <si>
    <t>Manutenção</t>
  </si>
  <si>
    <t>Operador Maq.</t>
  </si>
  <si>
    <t>Tributos OPERADOR DE MÁQUINAS PESADAS</t>
  </si>
  <si>
    <t>Valor por pessoa</t>
  </si>
  <si>
    <t>PROPOSTA COMERCIAL</t>
  </si>
  <si>
    <t>Preencha os campos da sua empresa nas células ABAIXO:</t>
  </si>
  <si>
    <t>RAZÃO SOCIAL:</t>
  </si>
  <si>
    <t>CNPJ:</t>
  </si>
  <si>
    <t>ENDEREÇO:</t>
  </si>
  <si>
    <t>TELEFONE:</t>
  </si>
  <si>
    <t>NOME DO REPRESENTANTE LEGAL:</t>
  </si>
  <si>
    <t>IDENTIDADE DO REPRESENTANTE LEGAL:</t>
  </si>
  <si>
    <t>BANCO:</t>
  </si>
  <si>
    <t>Nº DA AGÊNCIA:</t>
  </si>
  <si>
    <t>CONTA BANCÁRIA:</t>
  </si>
  <si>
    <t>VALIDADE DA PROPOSTA:</t>
  </si>
  <si>
    <t>PREENCHER OS CAMPOS EM VERMELHO E SELECIONAR SE É OU NÃO OPTANTE DO SIMPLES NACIONAL</t>
  </si>
  <si>
    <t>Profissão</t>
  </si>
  <si>
    <t>Motorista Caminhão</t>
  </si>
  <si>
    <t>Motorista Carro leve</t>
  </si>
  <si>
    <t>Valor Global da Proposta (Valor mensal do serviço X 12 meses)</t>
  </si>
  <si>
    <t>Operador Máquinas Carregadeiras</t>
  </si>
  <si>
    <t>Operador Máquinas Motoniveladoras</t>
  </si>
  <si>
    <t xml:space="preserve">Operador Máquinas Retroescavadeiras </t>
  </si>
  <si>
    <t>Operador Máquinas Trator de pneus</t>
  </si>
  <si>
    <t>Operador Carregadeiras, Motoniveladora, Retroescavadeira, Trator</t>
  </si>
  <si>
    <t xml:space="preserve">Observação: Decorrente da falta de convenções coletivas, atualizadas, das respectivas categorias </t>
  </si>
  <si>
    <t xml:space="preserve">foram feitas médias saláriais tendo como base os valores praticados no mercado nacional. </t>
  </si>
  <si>
    <t>Vale Transporte</t>
  </si>
  <si>
    <t>Ticket Transporte</t>
  </si>
  <si>
    <t>na planilha apenas o custo do empregador.(valor do ticket - 6%)</t>
  </si>
  <si>
    <t>Valor descontado do empregado</t>
  </si>
  <si>
    <t>Total Vale Transporte</t>
  </si>
  <si>
    <t xml:space="preserve">O ticket alimentação é descontado do empregado o percentual de 20% do salário. Portanto será </t>
  </si>
  <si>
    <t>incluso na planilha apenas o custo do empregador.(valor do ticket - 20%)</t>
  </si>
  <si>
    <t>O ticket alimentação é descontado do empregado o percentual de 20% do salário. Portanto será</t>
  </si>
  <si>
    <t xml:space="preserve"> incluso na planilha apenas o custo do empregador.(valor do ticket - 20%)</t>
  </si>
  <si>
    <t>110/2015</t>
  </si>
  <si>
    <t>076/2015</t>
  </si>
  <si>
    <t xml:space="preserve">O vale transporte é descontado do empregado o percentual de 6% do salário. Portanto será incluso </t>
  </si>
  <si>
    <t>Percentual da participação do empregado</t>
  </si>
  <si>
    <t>Total Auxílo Alimentação</t>
  </si>
  <si>
    <t xml:space="preserve">Com relação ao Auxílio Alimentação e Vale Transporte foram observados os artigos da CLT </t>
  </si>
  <si>
    <t>pertinete, pois as respectivas Convenções não foram atualizadas.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</si>
</sst>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00%"/>
    <numFmt numFmtId="166" formatCode="0.0000"/>
    <numFmt numFmtId="167" formatCode="[$-416]dd\-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i/>
      <u val="single"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16">
    <xf numFmtId="0" fontId="0" fillId="0" borderId="0" xfId="0" applyFont="1" applyAlignment="1">
      <alignment/>
    </xf>
    <xf numFmtId="0" fontId="46" fillId="33" borderId="10" xfId="0" applyFont="1" applyFill="1" applyBorder="1" applyAlignment="1">
      <alignment/>
    </xf>
    <xf numFmtId="0" fontId="46" fillId="33" borderId="11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44" fontId="4" fillId="33" borderId="0" xfId="45" applyFont="1" applyFill="1" applyBorder="1" applyAlignment="1" applyProtection="1">
      <alignment horizontal="center"/>
      <protection hidden="1"/>
    </xf>
    <xf numFmtId="44" fontId="4" fillId="33" borderId="10" xfId="45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4" fillId="33" borderId="0" xfId="0" applyFont="1" applyFill="1" applyBorder="1" applyAlignment="1" applyProtection="1">
      <alignment/>
      <protection hidden="1"/>
    </xf>
    <xf numFmtId="9" fontId="46" fillId="33" borderId="0" xfId="0" applyNumberFormat="1" applyFont="1" applyFill="1" applyBorder="1" applyAlignment="1" applyProtection="1">
      <alignment/>
      <protection hidden="1"/>
    </xf>
    <xf numFmtId="9" fontId="2" fillId="33" borderId="0" xfId="49" applyFont="1" applyFill="1" applyBorder="1" applyAlignment="1" applyProtection="1">
      <alignment/>
      <protection hidden="1"/>
    </xf>
    <xf numFmtId="165" fontId="2" fillId="33" borderId="0" xfId="49" applyNumberFormat="1" applyFont="1" applyFill="1" applyBorder="1" applyAlignment="1" applyProtection="1">
      <alignment horizontal="right"/>
      <protection hidden="1"/>
    </xf>
    <xf numFmtId="9" fontId="6" fillId="33" borderId="0" xfId="49" applyFont="1" applyFill="1" applyBorder="1" applyAlignment="1" applyProtection="1">
      <alignment/>
      <protection hidden="1"/>
    </xf>
    <xf numFmtId="9" fontId="46" fillId="33" borderId="0" xfId="0" applyNumberFormat="1" applyFont="1" applyFill="1" applyBorder="1" applyAlignment="1" applyProtection="1">
      <alignment horizontal="left"/>
      <protection hidden="1"/>
    </xf>
    <xf numFmtId="9" fontId="6" fillId="33" borderId="0" xfId="49" applyFont="1" applyFill="1" applyBorder="1" applyAlignment="1" applyProtection="1">
      <alignment horizontal="left"/>
      <protection hidden="1"/>
    </xf>
    <xf numFmtId="10" fontId="46" fillId="33" borderId="0" xfId="0" applyNumberFormat="1" applyFont="1" applyFill="1" applyBorder="1" applyAlignment="1" applyProtection="1">
      <alignment horizontal="left"/>
      <protection hidden="1"/>
    </xf>
    <xf numFmtId="165" fontId="6" fillId="33" borderId="0" xfId="49" applyNumberFormat="1" applyFont="1" applyFill="1" applyBorder="1" applyAlignment="1" applyProtection="1">
      <alignment/>
      <protection hidden="1"/>
    </xf>
    <xf numFmtId="165" fontId="2" fillId="33" borderId="0" xfId="49" applyNumberFormat="1" applyFont="1" applyFill="1" applyBorder="1" applyAlignment="1" applyProtection="1">
      <alignment horizontal="center"/>
      <protection hidden="1"/>
    </xf>
    <xf numFmtId="165" fontId="2" fillId="33" borderId="0" xfId="49" applyNumberFormat="1" applyFont="1" applyFill="1" applyBorder="1" applyAlignment="1" applyProtection="1">
      <alignment horizontal="left"/>
      <protection hidden="1"/>
    </xf>
    <xf numFmtId="0" fontId="46" fillId="33" borderId="10" xfId="0" applyFont="1" applyFill="1" applyBorder="1" applyAlignment="1" applyProtection="1">
      <alignment/>
      <protection hidden="1"/>
    </xf>
    <xf numFmtId="0" fontId="46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33" borderId="0" xfId="0" applyFont="1" applyFill="1" applyBorder="1" applyAlignment="1">
      <alignment horizontal="center"/>
    </xf>
    <xf numFmtId="0" fontId="46" fillId="33" borderId="13" xfId="0" applyFont="1" applyFill="1" applyBorder="1" applyAlignment="1" applyProtection="1">
      <alignment/>
      <protection hidden="1"/>
    </xf>
    <xf numFmtId="9" fontId="2" fillId="33" borderId="14" xfId="49" applyFont="1" applyFill="1" applyBorder="1" applyAlignment="1" applyProtection="1">
      <alignment/>
      <protection hidden="1"/>
    </xf>
    <xf numFmtId="10" fontId="2" fillId="33" borderId="14" xfId="49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/>
    </xf>
    <xf numFmtId="13" fontId="46" fillId="0" borderId="15" xfId="0" applyNumberFormat="1" applyFont="1" applyBorder="1" applyAlignment="1">
      <alignment/>
    </xf>
    <xf numFmtId="166" fontId="7" fillId="0" borderId="12" xfId="0" applyNumberFormat="1" applyFont="1" applyBorder="1" applyAlignment="1" applyProtection="1">
      <alignment horizontal="center"/>
      <protection hidden="1"/>
    </xf>
    <xf numFmtId="43" fontId="7" fillId="0" borderId="0" xfId="51" applyFont="1" applyBorder="1" applyAlignment="1" applyProtection="1">
      <alignment/>
      <protection hidden="1"/>
    </xf>
    <xf numFmtId="12" fontId="46" fillId="0" borderId="15" xfId="0" applyNumberFormat="1" applyFont="1" applyBorder="1" applyAlignment="1">
      <alignment/>
    </xf>
    <xf numFmtId="0" fontId="46" fillId="0" borderId="12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46" fillId="0" borderId="16" xfId="0" applyFont="1" applyBorder="1" applyAlignment="1" applyProtection="1">
      <alignment/>
      <protection hidden="1"/>
    </xf>
    <xf numFmtId="0" fontId="46" fillId="0" borderId="12" xfId="0" applyFont="1" applyBorder="1" applyAlignment="1" applyProtection="1">
      <alignment/>
      <protection hidden="1"/>
    </xf>
    <xf numFmtId="9" fontId="2" fillId="0" borderId="0" xfId="49" applyFont="1" applyBorder="1" applyAlignment="1" applyProtection="1">
      <alignment/>
      <protection hidden="1"/>
    </xf>
    <xf numFmtId="0" fontId="46" fillId="0" borderId="13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/>
      <protection hidden="1"/>
    </xf>
    <xf numFmtId="9" fontId="2" fillId="0" borderId="14" xfId="49" applyFont="1" applyBorder="1" applyAlignment="1" applyProtection="1">
      <alignment/>
      <protection hidden="1"/>
    </xf>
    <xf numFmtId="165" fontId="2" fillId="0" borderId="14" xfId="49" applyNumberFormat="1" applyFont="1" applyBorder="1" applyAlignment="1" applyProtection="1">
      <alignment horizontal="right"/>
      <protection hidden="1"/>
    </xf>
    <xf numFmtId="9" fontId="6" fillId="0" borderId="0" xfId="49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9" fontId="6" fillId="0" borderId="0" xfId="49" applyFont="1" applyBorder="1" applyAlignment="1" applyProtection="1">
      <alignment horizontal="left"/>
      <protection hidden="1"/>
    </xf>
    <xf numFmtId="165" fontId="6" fillId="0" borderId="0" xfId="49" applyNumberFormat="1" applyFont="1" applyBorder="1" applyAlignment="1" applyProtection="1">
      <alignment/>
      <protection hidden="1"/>
    </xf>
    <xf numFmtId="0" fontId="46" fillId="0" borderId="14" xfId="0" applyFont="1" applyBorder="1" applyAlignment="1">
      <alignment/>
    </xf>
    <xf numFmtId="9" fontId="46" fillId="0" borderId="0" xfId="0" applyNumberFormat="1" applyFont="1" applyBorder="1" applyAlignment="1" applyProtection="1">
      <alignment/>
      <protection hidden="1"/>
    </xf>
    <xf numFmtId="9" fontId="6" fillId="0" borderId="17" xfId="49" applyFont="1" applyBorder="1" applyAlignment="1" applyProtection="1">
      <alignment/>
      <protection hidden="1"/>
    </xf>
    <xf numFmtId="165" fontId="6" fillId="0" borderId="17" xfId="49" applyNumberFormat="1" applyFont="1" applyBorder="1" applyAlignment="1" applyProtection="1">
      <alignment/>
      <protection hidden="1"/>
    </xf>
    <xf numFmtId="0" fontId="46" fillId="0" borderId="16" xfId="0" applyFont="1" applyBorder="1" applyAlignment="1">
      <alignment vertical="top" wrapText="1"/>
    </xf>
    <xf numFmtId="0" fontId="46" fillId="0" borderId="13" xfId="0" applyFont="1" applyBorder="1" applyAlignment="1">
      <alignment vertical="top" wrapText="1"/>
    </xf>
    <xf numFmtId="0" fontId="46" fillId="0" borderId="18" xfId="0" applyFont="1" applyBorder="1" applyAlignment="1">
      <alignment/>
    </xf>
    <xf numFmtId="0" fontId="0" fillId="0" borderId="0" xfId="0" applyAlignment="1">
      <alignment vertical="top" wrapText="1"/>
    </xf>
    <xf numFmtId="0" fontId="46" fillId="14" borderId="19" xfId="0" applyFont="1" applyFill="1" applyBorder="1" applyAlignment="1" applyProtection="1">
      <alignment horizontal="center"/>
      <protection hidden="1"/>
    </xf>
    <xf numFmtId="0" fontId="46" fillId="14" borderId="10" xfId="0" applyFont="1" applyFill="1" applyBorder="1" applyAlignment="1" applyProtection="1">
      <alignment horizontal="center"/>
      <protection hidden="1"/>
    </xf>
    <xf numFmtId="0" fontId="46" fillId="14" borderId="20" xfId="0" applyFont="1" applyFill="1" applyBorder="1" applyAlignment="1" applyProtection="1">
      <alignment/>
      <protection hidden="1"/>
    </xf>
    <xf numFmtId="0" fontId="2" fillId="14" borderId="20" xfId="0" applyFont="1" applyFill="1" applyBorder="1" applyAlignment="1" applyProtection="1">
      <alignment/>
      <protection hidden="1"/>
    </xf>
    <xf numFmtId="0" fontId="47" fillId="14" borderId="20" xfId="0" applyFont="1" applyFill="1" applyBorder="1" applyAlignment="1" applyProtection="1">
      <alignment/>
      <protection hidden="1"/>
    </xf>
    <xf numFmtId="0" fontId="46" fillId="14" borderId="13" xfId="0" applyFont="1" applyFill="1" applyBorder="1" applyAlignment="1" applyProtection="1">
      <alignment/>
      <protection hidden="1"/>
    </xf>
    <xf numFmtId="0" fontId="46" fillId="14" borderId="14" xfId="0" applyFont="1" applyFill="1" applyBorder="1" applyAlignment="1" applyProtection="1">
      <alignment/>
      <protection hidden="1"/>
    </xf>
    <xf numFmtId="0" fontId="47" fillId="14" borderId="14" xfId="0" applyFont="1" applyFill="1" applyBorder="1" applyAlignment="1" applyProtection="1">
      <alignment/>
      <protection hidden="1"/>
    </xf>
    <xf numFmtId="0" fontId="46" fillId="14" borderId="21" xfId="0" applyFont="1" applyFill="1" applyBorder="1" applyAlignment="1" applyProtection="1">
      <alignment/>
      <protection hidden="1"/>
    </xf>
    <xf numFmtId="0" fontId="46" fillId="14" borderId="22" xfId="0" applyFont="1" applyFill="1" applyBorder="1" applyAlignment="1" applyProtection="1">
      <alignment/>
      <protection hidden="1"/>
    </xf>
    <xf numFmtId="0" fontId="46" fillId="14" borderId="23" xfId="0" applyFont="1" applyFill="1" applyBorder="1" applyAlignment="1" applyProtection="1">
      <alignment/>
      <protection hidden="1"/>
    </xf>
    <xf numFmtId="0" fontId="46" fillId="14" borderId="23" xfId="0" applyFont="1" applyFill="1" applyBorder="1" applyAlignment="1">
      <alignment/>
    </xf>
    <xf numFmtId="0" fontId="2" fillId="8" borderId="12" xfId="0" applyFont="1" applyFill="1" applyBorder="1" applyAlignment="1" applyProtection="1">
      <alignment/>
      <protection hidden="1"/>
    </xf>
    <xf numFmtId="0" fontId="46" fillId="8" borderId="0" xfId="0" applyFont="1" applyFill="1" applyBorder="1" applyAlignment="1" applyProtection="1">
      <alignment/>
      <protection hidden="1"/>
    </xf>
    <xf numFmtId="0" fontId="46" fillId="8" borderId="16" xfId="0" applyFont="1" applyFill="1" applyBorder="1" applyAlignment="1" applyProtection="1">
      <alignment/>
      <protection hidden="1"/>
    </xf>
    <xf numFmtId="0" fontId="46" fillId="8" borderId="24" xfId="0" applyFont="1" applyFill="1" applyBorder="1" applyAlignment="1" applyProtection="1">
      <alignment/>
      <protection hidden="1"/>
    </xf>
    <xf numFmtId="0" fontId="2" fillId="8" borderId="17" xfId="0" applyFont="1" applyFill="1" applyBorder="1" applyAlignment="1" applyProtection="1">
      <alignment/>
      <protection hidden="1"/>
    </xf>
    <xf numFmtId="0" fontId="46" fillId="8" borderId="17" xfId="0" applyFont="1" applyFill="1" applyBorder="1" applyAlignment="1" applyProtection="1">
      <alignment/>
      <protection hidden="1"/>
    </xf>
    <xf numFmtId="0" fontId="3" fillId="8" borderId="12" xfId="0" applyFont="1" applyFill="1" applyBorder="1" applyAlignment="1" applyProtection="1">
      <alignment/>
      <protection hidden="1"/>
    </xf>
    <xf numFmtId="0" fontId="46" fillId="8" borderId="11" xfId="0" applyFont="1" applyFill="1" applyBorder="1" applyAlignment="1" applyProtection="1">
      <alignment/>
      <protection hidden="1"/>
    </xf>
    <xf numFmtId="0" fontId="4" fillId="8" borderId="0" xfId="0" applyFont="1" applyFill="1" applyBorder="1" applyAlignment="1" applyProtection="1">
      <alignment/>
      <protection hidden="1"/>
    </xf>
    <xf numFmtId="44" fontId="4" fillId="8" borderId="0" xfId="45" applyFont="1" applyFill="1" applyBorder="1" applyAlignment="1" applyProtection="1">
      <alignment horizontal="center"/>
      <protection hidden="1"/>
    </xf>
    <xf numFmtId="44" fontId="4" fillId="8" borderId="10" xfId="45" applyFont="1" applyFill="1" applyBorder="1" applyAlignment="1" applyProtection="1">
      <alignment horizontal="center"/>
      <protection hidden="1"/>
    </xf>
    <xf numFmtId="0" fontId="5" fillId="8" borderId="12" xfId="0" applyFont="1" applyFill="1" applyBorder="1" applyAlignment="1" applyProtection="1">
      <alignment/>
      <protection hidden="1"/>
    </xf>
    <xf numFmtId="0" fontId="5" fillId="8" borderId="11" xfId="0" applyFont="1" applyFill="1" applyBorder="1" applyAlignment="1" applyProtection="1">
      <alignment/>
      <protection hidden="1"/>
    </xf>
    <xf numFmtId="0" fontId="5" fillId="8" borderId="0" xfId="0" applyFont="1" applyFill="1" applyBorder="1" applyAlignment="1" applyProtection="1">
      <alignment/>
      <protection hidden="1"/>
    </xf>
    <xf numFmtId="0" fontId="3" fillId="8" borderId="0" xfId="0" applyFont="1" applyFill="1" applyBorder="1" applyAlignment="1" applyProtection="1">
      <alignment/>
      <protection hidden="1"/>
    </xf>
    <xf numFmtId="43" fontId="3" fillId="8" borderId="0" xfId="51" applyFont="1" applyFill="1" applyBorder="1" applyAlignment="1" applyProtection="1">
      <alignment/>
      <protection hidden="1"/>
    </xf>
    <xf numFmtId="0" fontId="5" fillId="8" borderId="10" xfId="0" applyFont="1" applyFill="1" applyBorder="1" applyAlignment="1" applyProtection="1">
      <alignment/>
      <protection hidden="1"/>
    </xf>
    <xf numFmtId="0" fontId="46" fillId="8" borderId="12" xfId="0" applyFont="1" applyFill="1" applyBorder="1" applyAlignment="1" applyProtection="1">
      <alignment/>
      <protection hidden="1"/>
    </xf>
    <xf numFmtId="43" fontId="2" fillId="8" borderId="0" xfId="51" applyFont="1" applyFill="1" applyBorder="1" applyAlignment="1" applyProtection="1">
      <alignment/>
      <protection hidden="1"/>
    </xf>
    <xf numFmtId="0" fontId="46" fillId="8" borderId="10" xfId="0" applyFont="1" applyFill="1" applyBorder="1" applyAlignment="1" applyProtection="1">
      <alignment/>
      <protection hidden="1"/>
    </xf>
    <xf numFmtId="10" fontId="46" fillId="8" borderId="0" xfId="0" applyNumberFormat="1" applyFont="1" applyFill="1" applyBorder="1" applyAlignment="1" applyProtection="1">
      <alignment/>
      <protection hidden="1"/>
    </xf>
    <xf numFmtId="43" fontId="6" fillId="8" borderId="0" xfId="51" applyFont="1" applyFill="1" applyBorder="1" applyAlignment="1" applyProtection="1">
      <alignment/>
      <protection hidden="1"/>
    </xf>
    <xf numFmtId="43" fontId="6" fillId="8" borderId="10" xfId="51" applyFont="1" applyFill="1" applyBorder="1" applyAlignment="1" applyProtection="1">
      <alignment/>
      <protection hidden="1"/>
    </xf>
    <xf numFmtId="0" fontId="47" fillId="8" borderId="12" xfId="0" applyFont="1" applyFill="1" applyBorder="1" applyAlignment="1" applyProtection="1">
      <alignment/>
      <protection hidden="1"/>
    </xf>
    <xf numFmtId="9" fontId="2" fillId="8" borderId="0" xfId="49" applyFont="1" applyFill="1" applyBorder="1" applyAlignment="1" applyProtection="1">
      <alignment/>
      <protection hidden="1"/>
    </xf>
    <xf numFmtId="0" fontId="46" fillId="8" borderId="0" xfId="0" applyFont="1" applyFill="1" applyBorder="1" applyAlignment="1">
      <alignment/>
    </xf>
    <xf numFmtId="10" fontId="2" fillId="8" borderId="0" xfId="49" applyNumberFormat="1" applyFont="1" applyFill="1" applyBorder="1" applyAlignment="1" applyProtection="1">
      <alignment horizontal="right"/>
      <protection hidden="1"/>
    </xf>
    <xf numFmtId="0" fontId="3" fillId="2" borderId="12" xfId="0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0" fillId="2" borderId="0" xfId="0" applyFill="1" applyBorder="1" applyAlignment="1">
      <alignment/>
    </xf>
    <xf numFmtId="0" fontId="46" fillId="2" borderId="0" xfId="0" applyFont="1" applyFill="1" applyBorder="1" applyAlignment="1" applyProtection="1">
      <alignment/>
      <protection hidden="1"/>
    </xf>
    <xf numFmtId="0" fontId="2" fillId="2" borderId="12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 locked="0"/>
    </xf>
    <xf numFmtId="0" fontId="46" fillId="2" borderId="0" xfId="0" applyFont="1" applyFill="1" applyBorder="1" applyAlignment="1">
      <alignment/>
    </xf>
    <xf numFmtId="0" fontId="46" fillId="8" borderId="21" xfId="0" applyFont="1" applyFill="1" applyBorder="1" applyAlignment="1" applyProtection="1">
      <alignment/>
      <protection hidden="1"/>
    </xf>
    <xf numFmtId="0" fontId="2" fillId="8" borderId="23" xfId="0" applyFont="1" applyFill="1" applyBorder="1" applyAlignment="1" applyProtection="1">
      <alignment/>
      <protection hidden="1"/>
    </xf>
    <xf numFmtId="9" fontId="6" fillId="8" borderId="23" xfId="49" applyFont="1" applyFill="1" applyBorder="1" applyAlignment="1" applyProtection="1">
      <alignment/>
      <protection hidden="1"/>
    </xf>
    <xf numFmtId="165" fontId="6" fillId="8" borderId="23" xfId="49" applyNumberFormat="1" applyFont="1" applyFill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/>
      <protection hidden="1"/>
    </xf>
    <xf numFmtId="0" fontId="5" fillId="33" borderId="26" xfId="0" applyFont="1" applyFill="1" applyBorder="1" applyAlignment="1" applyProtection="1">
      <alignment/>
      <protection hidden="1"/>
    </xf>
    <xf numFmtId="0" fontId="5" fillId="33" borderId="27" xfId="0" applyFont="1" applyFill="1" applyBorder="1" applyAlignment="1" applyProtection="1">
      <alignment/>
      <protection hidden="1"/>
    </xf>
    <xf numFmtId="12" fontId="46" fillId="0" borderId="28" xfId="0" applyNumberFormat="1" applyFont="1" applyBorder="1" applyAlignment="1">
      <alignment/>
    </xf>
    <xf numFmtId="0" fontId="46" fillId="33" borderId="29" xfId="0" applyFont="1" applyFill="1" applyBorder="1" applyAlignment="1" applyProtection="1">
      <alignment/>
      <protection hidden="1"/>
    </xf>
    <xf numFmtId="0" fontId="47" fillId="33" borderId="14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/>
    </xf>
    <xf numFmtId="0" fontId="46" fillId="0" borderId="17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6" fillId="0" borderId="0" xfId="0" applyFont="1" applyBorder="1" applyAlignment="1">
      <alignment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7" fillId="33" borderId="0" xfId="0" applyFont="1" applyFill="1" applyBorder="1" applyAlignment="1" applyProtection="1">
      <alignment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0" fontId="46" fillId="33" borderId="14" xfId="0" applyFont="1" applyFill="1" applyBorder="1" applyAlignment="1" applyProtection="1">
      <alignment/>
      <protection hidden="1"/>
    </xf>
    <xf numFmtId="0" fontId="47" fillId="14" borderId="23" xfId="0" applyFont="1" applyFill="1" applyBorder="1" applyAlignment="1">
      <alignment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0" borderId="17" xfId="0" applyFont="1" applyBorder="1" applyAlignment="1">
      <alignment/>
    </xf>
    <xf numFmtId="10" fontId="46" fillId="0" borderId="0" xfId="0" applyNumberFormat="1" applyFont="1" applyFill="1" applyBorder="1" applyAlignment="1" applyProtection="1">
      <alignment/>
      <protection hidden="1"/>
    </xf>
    <xf numFmtId="10" fontId="46" fillId="0" borderId="10" xfId="0" applyNumberFormat="1" applyFont="1" applyFill="1" applyBorder="1" applyAlignment="1" applyProtection="1">
      <alignment/>
      <protection hidden="1"/>
    </xf>
    <xf numFmtId="10" fontId="6" fillId="0" borderId="10" xfId="49" applyNumberFormat="1" applyFont="1" applyFill="1" applyBorder="1" applyAlignment="1" applyProtection="1">
      <alignment horizontal="right"/>
      <protection hidden="1"/>
    </xf>
    <xf numFmtId="10" fontId="46" fillId="0" borderId="18" xfId="0" applyNumberFormat="1" applyFont="1" applyFill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 horizontal="right"/>
      <protection hidden="1"/>
    </xf>
    <xf numFmtId="10" fontId="2" fillId="0" borderId="0" xfId="49" applyNumberFormat="1" applyFont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10" fontId="46" fillId="0" borderId="30" xfId="0" applyNumberFormat="1" applyFont="1" applyFill="1" applyBorder="1" applyAlignment="1" applyProtection="1">
      <alignment/>
      <protection hidden="1"/>
    </xf>
    <xf numFmtId="10" fontId="6" fillId="8" borderId="23" xfId="49" applyNumberFormat="1" applyFont="1" applyFill="1" applyBorder="1" applyAlignment="1" applyProtection="1">
      <alignment horizontal="right"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10" fontId="2" fillId="0" borderId="14" xfId="49" applyNumberFormat="1" applyFont="1" applyBorder="1" applyAlignment="1" applyProtection="1">
      <alignment horizontal="right"/>
      <protection hidden="1"/>
    </xf>
    <xf numFmtId="10" fontId="6" fillId="0" borderId="17" xfId="49" applyNumberFormat="1" applyFont="1" applyBorder="1" applyAlignment="1" applyProtection="1">
      <alignment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0" fontId="46" fillId="8" borderId="23" xfId="0" applyFont="1" applyFill="1" applyBorder="1" applyAlignment="1" applyProtection="1">
      <alignment/>
      <protection hidden="1"/>
    </xf>
    <xf numFmtId="0" fontId="46" fillId="8" borderId="31" xfId="0" applyFont="1" applyFill="1" applyBorder="1" applyAlignment="1" applyProtection="1">
      <alignment/>
      <protection hidden="1"/>
    </xf>
    <xf numFmtId="9" fontId="46" fillId="0" borderId="0" xfId="49" applyFont="1" applyBorder="1" applyAlignment="1" applyProtection="1">
      <alignment horizontal="right"/>
      <protection hidden="1"/>
    </xf>
    <xf numFmtId="9" fontId="46" fillId="0" borderId="0" xfId="49" applyFont="1" applyBorder="1" applyAlignment="1" applyProtection="1">
      <alignment/>
      <protection hidden="1"/>
    </xf>
    <xf numFmtId="43" fontId="6" fillId="8" borderId="23" xfId="51" applyFont="1" applyFill="1" applyBorder="1" applyAlignment="1" applyProtection="1">
      <alignment/>
      <protection hidden="1"/>
    </xf>
    <xf numFmtId="43" fontId="6" fillId="8" borderId="31" xfId="51" applyFont="1" applyFill="1" applyBorder="1" applyAlignment="1" applyProtection="1">
      <alignment/>
      <protection hidden="1"/>
    </xf>
    <xf numFmtId="9" fontId="46" fillId="0" borderId="17" xfId="49" applyFont="1" applyBorder="1" applyAlignment="1" applyProtection="1">
      <alignment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7" fillId="0" borderId="15" xfId="0" applyFont="1" applyBorder="1" applyAlignment="1">
      <alignment/>
    </xf>
    <xf numFmtId="0" fontId="3" fillId="33" borderId="19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5" fillId="33" borderId="19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46" fillId="0" borderId="15" xfId="0" applyFont="1" applyBorder="1" applyAlignment="1">
      <alignment/>
    </xf>
    <xf numFmtId="164" fontId="46" fillId="33" borderId="15" xfId="0" applyNumberFormat="1" applyFont="1" applyFill="1" applyBorder="1" applyAlignment="1">
      <alignment/>
    </xf>
    <xf numFmtId="164" fontId="46" fillId="0" borderId="15" xfId="0" applyNumberFormat="1" applyFont="1" applyBorder="1" applyAlignment="1">
      <alignment/>
    </xf>
    <xf numFmtId="0" fontId="0" fillId="0" borderId="30" xfId="0" applyBorder="1" applyAlignment="1">
      <alignment/>
    </xf>
    <xf numFmtId="0" fontId="46" fillId="0" borderId="34" xfId="0" applyFont="1" applyBorder="1" applyAlignment="1">
      <alignment/>
    </xf>
    <xf numFmtId="0" fontId="0" fillId="0" borderId="10" xfId="0" applyBorder="1" applyAlignment="1">
      <alignment/>
    </xf>
    <xf numFmtId="0" fontId="46" fillId="0" borderId="12" xfId="0" applyFont="1" applyBorder="1" applyAlignment="1">
      <alignment/>
    </xf>
    <xf numFmtId="0" fontId="46" fillId="14" borderId="13" xfId="0" applyFont="1" applyFill="1" applyBorder="1" applyAlignment="1">
      <alignment/>
    </xf>
    <xf numFmtId="0" fontId="46" fillId="14" borderId="14" xfId="0" applyFont="1" applyFill="1" applyBorder="1" applyAlignment="1">
      <alignment/>
    </xf>
    <xf numFmtId="0" fontId="47" fillId="14" borderId="14" xfId="0" applyFont="1" applyFill="1" applyBorder="1" applyAlignment="1">
      <alignment/>
    </xf>
    <xf numFmtId="0" fontId="46" fillId="33" borderId="14" xfId="0" applyFont="1" applyFill="1" applyBorder="1" applyAlignment="1" applyProtection="1">
      <alignment/>
      <protection hidden="1"/>
    </xf>
    <xf numFmtId="0" fontId="47" fillId="14" borderId="23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 horizontal="right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7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5" xfId="0" applyFont="1" applyBorder="1" applyAlignment="1">
      <alignment/>
    </xf>
    <xf numFmtId="0" fontId="46" fillId="14" borderId="21" xfId="0" applyFont="1" applyFill="1" applyBorder="1" applyAlignment="1">
      <alignment/>
    </xf>
    <xf numFmtId="0" fontId="3" fillId="8" borderId="16" xfId="0" applyFont="1" applyFill="1" applyBorder="1" applyAlignment="1" applyProtection="1">
      <alignment/>
      <protection hidden="1"/>
    </xf>
    <xf numFmtId="0" fontId="4" fillId="8" borderId="17" xfId="0" applyFont="1" applyFill="1" applyBorder="1" applyAlignment="1" applyProtection="1">
      <alignment/>
      <protection hidden="1"/>
    </xf>
    <xf numFmtId="44" fontId="4" fillId="8" borderId="17" xfId="45" applyFont="1" applyFill="1" applyBorder="1" applyAlignment="1" applyProtection="1">
      <alignment horizontal="center"/>
      <protection hidden="1"/>
    </xf>
    <xf numFmtId="44" fontId="4" fillId="8" borderId="30" xfId="45" applyFont="1" applyFill="1" applyBorder="1" applyAlignment="1" applyProtection="1">
      <alignment horizontal="center"/>
      <protection hidden="1"/>
    </xf>
    <xf numFmtId="0" fontId="47" fillId="14" borderId="21" xfId="0" applyFont="1" applyFill="1" applyBorder="1" applyAlignment="1">
      <alignment/>
    </xf>
    <xf numFmtId="0" fontId="48" fillId="0" borderId="0" xfId="0" applyFont="1" applyBorder="1" applyAlignment="1">
      <alignment/>
    </xf>
    <xf numFmtId="0" fontId="0" fillId="0" borderId="18" xfId="0" applyBorder="1" applyAlignment="1">
      <alignment/>
    </xf>
    <xf numFmtId="0" fontId="49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 applyProtection="1">
      <alignment horizontal="center"/>
      <protection/>
    </xf>
    <xf numFmtId="0" fontId="49" fillId="33" borderId="0" xfId="0" applyFont="1" applyFill="1" applyBorder="1" applyAlignment="1" applyProtection="1">
      <alignment/>
      <protection/>
    </xf>
    <xf numFmtId="0" fontId="50" fillId="33" borderId="23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50" fillId="33" borderId="0" xfId="0" applyFont="1" applyFill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167" fontId="50" fillId="33" borderId="0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 hidden="1"/>
    </xf>
    <xf numFmtId="0" fontId="47" fillId="0" borderId="34" xfId="0" applyFont="1" applyBorder="1" applyAlignment="1">
      <alignment/>
    </xf>
    <xf numFmtId="164" fontId="0" fillId="0" borderId="0" xfId="0" applyNumberFormat="1" applyAlignment="1">
      <alignment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46" fillId="33" borderId="0" xfId="0" applyFont="1" applyFill="1" applyBorder="1" applyAlignment="1">
      <alignment/>
    </xf>
    <xf numFmtId="0" fontId="47" fillId="33" borderId="0" xfId="0" applyFont="1" applyFill="1" applyBorder="1" applyAlignment="1" applyProtection="1">
      <alignment horizontal="right"/>
      <protection hidden="1"/>
    </xf>
    <xf numFmtId="0" fontId="49" fillId="33" borderId="12" xfId="0" applyFont="1" applyFill="1" applyBorder="1" applyAlignment="1" applyProtection="1">
      <alignment/>
      <protection/>
    </xf>
    <xf numFmtId="0" fontId="49" fillId="33" borderId="12" xfId="0" applyFont="1" applyFill="1" applyBorder="1" applyAlignment="1" applyProtection="1">
      <alignment horizontal="left"/>
      <protection/>
    </xf>
    <xf numFmtId="0" fontId="49" fillId="33" borderId="12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>
      <alignment/>
    </xf>
    <xf numFmtId="4" fontId="46" fillId="33" borderId="0" xfId="0" applyNumberFormat="1" applyFont="1" applyFill="1" applyBorder="1" applyAlignment="1">
      <alignment horizontal="left"/>
    </xf>
    <xf numFmtId="164" fontId="46" fillId="33" borderId="0" xfId="0" applyNumberFormat="1" applyFont="1" applyFill="1" applyBorder="1" applyAlignment="1">
      <alignment horizontal="left"/>
    </xf>
    <xf numFmtId="9" fontId="46" fillId="15" borderId="15" xfId="0" applyNumberFormat="1" applyFont="1" applyFill="1" applyBorder="1" applyAlignment="1" applyProtection="1">
      <alignment horizontal="left"/>
      <protection locked="0"/>
    </xf>
    <xf numFmtId="10" fontId="46" fillId="15" borderId="15" xfId="0" applyNumberFormat="1" applyFont="1" applyFill="1" applyBorder="1" applyAlignment="1" applyProtection="1">
      <alignment horizontal="left"/>
      <protection locked="0"/>
    </xf>
    <xf numFmtId="0" fontId="46" fillId="15" borderId="15" xfId="0" applyFont="1" applyFill="1" applyBorder="1" applyAlignment="1" applyProtection="1">
      <alignment horizontal="center"/>
      <protection locked="0"/>
    </xf>
    <xf numFmtId="0" fontId="47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33" borderId="14" xfId="0" applyFont="1" applyFill="1" applyBorder="1" applyAlignment="1" applyProtection="1">
      <alignment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164" fontId="46" fillId="33" borderId="0" xfId="0" applyNumberFormat="1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9" fontId="46" fillId="0" borderId="0" xfId="49" applyFont="1" applyAlignment="1">
      <alignment/>
    </xf>
    <xf numFmtId="9" fontId="46" fillId="33" borderId="0" xfId="49" applyFont="1" applyFill="1" applyBorder="1" applyAlignment="1">
      <alignment horizontal="center"/>
    </xf>
    <xf numFmtId="0" fontId="47" fillId="14" borderId="13" xfId="0" applyFont="1" applyFill="1" applyBorder="1" applyAlignment="1" applyProtection="1">
      <alignment/>
      <protection hidden="1"/>
    </xf>
    <xf numFmtId="0" fontId="3" fillId="14" borderId="14" xfId="0" applyFont="1" applyFill="1" applyBorder="1" applyAlignment="1" applyProtection="1">
      <alignment/>
      <protection hidden="1"/>
    </xf>
    <xf numFmtId="0" fontId="46" fillId="14" borderId="23" xfId="0" applyFont="1" applyFill="1" applyBorder="1" applyAlignment="1" applyProtection="1">
      <alignment/>
      <protection hidden="1"/>
    </xf>
    <xf numFmtId="0" fontId="46" fillId="14" borderId="32" xfId="0" applyFont="1" applyFill="1" applyBorder="1" applyAlignment="1" applyProtection="1">
      <alignment horizontal="center"/>
      <protection hidden="1"/>
    </xf>
    <xf numFmtId="0" fontId="46" fillId="33" borderId="14" xfId="0" applyFont="1" applyFill="1" applyBorder="1" applyAlignment="1">
      <alignment/>
    </xf>
    <xf numFmtId="9" fontId="46" fillId="33" borderId="14" xfId="49" applyFont="1" applyFill="1" applyBorder="1" applyAlignment="1">
      <alignment/>
    </xf>
    <xf numFmtId="0" fontId="47" fillId="33" borderId="0" xfId="0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0" fontId="46" fillId="15" borderId="15" xfId="0" applyFont="1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164" fontId="46" fillId="33" borderId="0" xfId="0" applyNumberFormat="1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9" fontId="46" fillId="15" borderId="15" xfId="49" applyFont="1" applyFill="1" applyBorder="1" applyAlignment="1" applyProtection="1">
      <alignment horizontal="center"/>
      <protection locked="0"/>
    </xf>
    <xf numFmtId="164" fontId="46" fillId="33" borderId="0" xfId="0" applyNumberFormat="1" applyFont="1" applyFill="1" applyBorder="1" applyAlignment="1" applyProtection="1">
      <alignment horizontal="center"/>
      <protection locked="0"/>
    </xf>
    <xf numFmtId="164" fontId="46" fillId="15" borderId="15" xfId="0" applyNumberFormat="1" applyFont="1" applyFill="1" applyBorder="1" applyAlignment="1" applyProtection="1">
      <alignment horizontal="center"/>
      <protection locked="0"/>
    </xf>
    <xf numFmtId="164" fontId="6" fillId="33" borderId="0" xfId="51" applyNumberFormat="1" applyFont="1" applyFill="1" applyBorder="1" applyAlignment="1" applyProtection="1">
      <alignment horizontal="right"/>
      <protection hidden="1"/>
    </xf>
    <xf numFmtId="164" fontId="6" fillId="33" borderId="10" xfId="51" applyNumberFormat="1" applyFont="1" applyFill="1" applyBorder="1" applyAlignment="1" applyProtection="1">
      <alignment horizontal="right"/>
      <protection hidden="1"/>
    </xf>
    <xf numFmtId="10" fontId="6" fillId="33" borderId="0" xfId="49" applyNumberFormat="1" applyFont="1" applyFill="1" applyBorder="1" applyAlignment="1" applyProtection="1">
      <alignment horizontal="right"/>
      <protection hidden="1"/>
    </xf>
    <xf numFmtId="43" fontId="6" fillId="33" borderId="0" xfId="51" applyFont="1" applyFill="1" applyBorder="1" applyAlignment="1" applyProtection="1">
      <alignment horizontal="center"/>
      <protection hidden="1"/>
    </xf>
    <xf numFmtId="43" fontId="6" fillId="33" borderId="10" xfId="51" applyFont="1" applyFill="1" applyBorder="1" applyAlignment="1" applyProtection="1">
      <alignment horizontal="center"/>
      <protection hidden="1"/>
    </xf>
    <xf numFmtId="10" fontId="46" fillId="33" borderId="0" xfId="0" applyNumberFormat="1" applyFont="1" applyFill="1" applyBorder="1" applyAlignment="1" applyProtection="1">
      <alignment/>
      <protection hidden="1"/>
    </xf>
    <xf numFmtId="0" fontId="46" fillId="33" borderId="0" xfId="0" applyFont="1" applyFill="1" applyBorder="1" applyAlignment="1" applyProtection="1">
      <alignment/>
      <protection hidden="1"/>
    </xf>
    <xf numFmtId="43" fontId="2" fillId="33" borderId="0" xfId="51" applyFont="1" applyFill="1" applyBorder="1" applyAlignment="1" applyProtection="1">
      <alignment horizontal="center"/>
      <protection hidden="1"/>
    </xf>
    <xf numFmtId="43" fontId="2" fillId="33" borderId="10" xfId="51" applyFont="1" applyFill="1" applyBorder="1" applyAlignment="1" applyProtection="1">
      <alignment horizontal="center"/>
      <protection hidden="1"/>
    </xf>
    <xf numFmtId="164" fontId="2" fillId="33" borderId="0" xfId="51" applyNumberFormat="1" applyFont="1" applyFill="1" applyBorder="1" applyAlignment="1" applyProtection="1">
      <alignment horizontal="right"/>
      <protection hidden="1"/>
    </xf>
    <xf numFmtId="164" fontId="2" fillId="33" borderId="10" xfId="51" applyNumberFormat="1" applyFont="1" applyFill="1" applyBorder="1" applyAlignment="1" applyProtection="1">
      <alignment horizontal="right"/>
      <protection hidden="1"/>
    </xf>
    <xf numFmtId="164" fontId="47" fillId="14" borderId="23" xfId="0" applyNumberFormat="1" applyFont="1" applyFill="1" applyBorder="1" applyAlignment="1">
      <alignment/>
    </xf>
    <xf numFmtId="0" fontId="47" fillId="14" borderId="23" xfId="0" applyFont="1" applyFill="1" applyBorder="1" applyAlignment="1">
      <alignment/>
    </xf>
    <xf numFmtId="0" fontId="47" fillId="14" borderId="31" xfId="0" applyFont="1" applyFill="1" applyBorder="1" applyAlignment="1">
      <alignment/>
    </xf>
    <xf numFmtId="0" fontId="47" fillId="33" borderId="12" xfId="0" applyFont="1" applyFill="1" applyBorder="1" applyAlignment="1" applyProtection="1">
      <alignment horizontal="center"/>
      <protection hidden="1"/>
    </xf>
    <xf numFmtId="0" fontId="47" fillId="33" borderId="0" xfId="0" applyFont="1" applyFill="1" applyBorder="1" applyAlignment="1" applyProtection="1">
      <alignment horizontal="center"/>
      <protection hidden="1"/>
    </xf>
    <xf numFmtId="0" fontId="47" fillId="33" borderId="10" xfId="0" applyFont="1" applyFill="1" applyBorder="1" applyAlignment="1" applyProtection="1">
      <alignment horizontal="center"/>
      <protection hidden="1"/>
    </xf>
    <xf numFmtId="2" fontId="46" fillId="33" borderId="0" xfId="0" applyNumberFormat="1" applyFont="1" applyFill="1" applyBorder="1" applyAlignment="1" applyProtection="1">
      <alignment/>
      <protection hidden="1"/>
    </xf>
    <xf numFmtId="2" fontId="46" fillId="33" borderId="10" xfId="0" applyNumberFormat="1" applyFont="1" applyFill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 horizontal="left"/>
      <protection hidden="1"/>
    </xf>
    <xf numFmtId="0" fontId="46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164" fontId="2" fillId="15" borderId="15" xfId="0" applyNumberFormat="1" applyFont="1" applyFill="1" applyBorder="1" applyAlignment="1" applyProtection="1">
      <alignment horizontal="center"/>
      <protection locked="0"/>
    </xf>
    <xf numFmtId="164" fontId="2" fillId="14" borderId="20" xfId="45" applyNumberFormat="1" applyFont="1" applyFill="1" applyBorder="1" applyAlignment="1" applyProtection="1">
      <alignment horizontal="right"/>
      <protection hidden="1"/>
    </xf>
    <xf numFmtId="164" fontId="2" fillId="14" borderId="35" xfId="45" applyNumberFormat="1" applyFont="1" applyFill="1" applyBorder="1" applyAlignment="1" applyProtection="1">
      <alignment horizontal="right"/>
      <protection hidden="1"/>
    </xf>
    <xf numFmtId="10" fontId="2" fillId="33" borderId="0" xfId="49" applyNumberFormat="1" applyFont="1" applyFill="1" applyBorder="1" applyAlignment="1" applyProtection="1">
      <alignment horizontal="right"/>
      <protection hidden="1"/>
    </xf>
    <xf numFmtId="164" fontId="47" fillId="14" borderId="26" xfId="0" applyNumberFormat="1" applyFont="1" applyFill="1" applyBorder="1" applyAlignment="1" applyProtection="1">
      <alignment/>
      <protection hidden="1"/>
    </xf>
    <xf numFmtId="164" fontId="47" fillId="14" borderId="36" xfId="0" applyNumberFormat="1" applyFont="1" applyFill="1" applyBorder="1" applyAlignment="1" applyProtection="1">
      <alignment/>
      <protection hidden="1"/>
    </xf>
    <xf numFmtId="10" fontId="46" fillId="33" borderId="0" xfId="0" applyNumberFormat="1" applyFont="1" applyFill="1" applyBorder="1" applyAlignment="1" applyProtection="1">
      <alignment horizontal="right"/>
      <protection hidden="1"/>
    </xf>
    <xf numFmtId="0" fontId="46" fillId="33" borderId="14" xfId="0" applyFont="1" applyFill="1" applyBorder="1" applyAlignment="1" applyProtection="1">
      <alignment/>
      <protection hidden="1"/>
    </xf>
    <xf numFmtId="0" fontId="46" fillId="33" borderId="18" xfId="0" applyFont="1" applyFill="1" applyBorder="1" applyAlignment="1" applyProtection="1">
      <alignment/>
      <protection hidden="1"/>
    </xf>
    <xf numFmtId="164" fontId="6" fillId="33" borderId="0" xfId="51" applyNumberFormat="1" applyFont="1" applyFill="1" applyBorder="1" applyAlignment="1" applyProtection="1">
      <alignment/>
      <protection hidden="1"/>
    </xf>
    <xf numFmtId="164" fontId="6" fillId="33" borderId="10" xfId="51" applyNumberFormat="1" applyFont="1" applyFill="1" applyBorder="1" applyAlignment="1" applyProtection="1">
      <alignment/>
      <protection hidden="1"/>
    </xf>
    <xf numFmtId="43" fontId="6" fillId="33" borderId="0" xfId="51" applyFont="1" applyFill="1" applyBorder="1" applyAlignment="1" applyProtection="1">
      <alignment/>
      <protection hidden="1"/>
    </xf>
    <xf numFmtId="43" fontId="6" fillId="33" borderId="10" xfId="51" applyFont="1" applyFill="1" applyBorder="1" applyAlignment="1" applyProtection="1">
      <alignment/>
      <protection hidden="1"/>
    </xf>
    <xf numFmtId="164" fontId="2" fillId="33" borderId="0" xfId="51" applyNumberFormat="1" applyFont="1" applyFill="1" applyBorder="1" applyAlignment="1" applyProtection="1">
      <alignment/>
      <protection hidden="1"/>
    </xf>
    <xf numFmtId="164" fontId="2" fillId="33" borderId="10" xfId="51" applyNumberFormat="1" applyFont="1" applyFill="1" applyBorder="1" applyAlignment="1" applyProtection="1">
      <alignment/>
      <protection hidden="1"/>
    </xf>
    <xf numFmtId="164" fontId="47" fillId="33" borderId="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12" fontId="46" fillId="15" borderId="15" xfId="0" applyNumberFormat="1" applyFont="1" applyFill="1" applyBorder="1" applyAlignment="1" applyProtection="1">
      <alignment horizontal="center"/>
      <protection locked="0"/>
    </xf>
    <xf numFmtId="44" fontId="5" fillId="15" borderId="15" xfId="45" applyFont="1" applyFill="1" applyBorder="1" applyAlignment="1" applyProtection="1">
      <alignment horizontal="center"/>
      <protection locked="0"/>
    </xf>
    <xf numFmtId="44" fontId="47" fillId="33" borderId="0" xfId="0" applyNumberFormat="1" applyFont="1" applyFill="1" applyBorder="1" applyAlignment="1" applyProtection="1">
      <alignment/>
      <protection hidden="1"/>
    </xf>
    <xf numFmtId="44" fontId="47" fillId="33" borderId="10" xfId="0" applyNumberFormat="1" applyFont="1" applyFill="1" applyBorder="1" applyAlignment="1" applyProtection="1">
      <alignment/>
      <protection hidden="1"/>
    </xf>
    <xf numFmtId="43" fontId="6" fillId="2" borderId="0" xfId="51" applyFont="1" applyFill="1" applyBorder="1" applyAlignment="1" applyProtection="1">
      <alignment horizontal="center"/>
      <protection hidden="1"/>
    </xf>
    <xf numFmtId="43" fontId="6" fillId="2" borderId="10" xfId="51" applyFont="1" applyFill="1" applyBorder="1" applyAlignment="1" applyProtection="1">
      <alignment horizontal="center"/>
      <protection hidden="1"/>
    </xf>
    <xf numFmtId="0" fontId="46" fillId="15" borderId="15" xfId="0" applyFont="1" applyFill="1" applyBorder="1" applyAlignment="1" applyProtection="1">
      <alignment horizontal="center"/>
      <protection locked="0"/>
    </xf>
    <xf numFmtId="0" fontId="46" fillId="2" borderId="0" xfId="0" applyFont="1" applyFill="1" applyBorder="1" applyAlignment="1" applyProtection="1">
      <alignment horizontal="center"/>
      <protection hidden="1"/>
    </xf>
    <xf numFmtId="0" fontId="46" fillId="2" borderId="10" xfId="0" applyFont="1" applyFill="1" applyBorder="1" applyAlignment="1" applyProtection="1">
      <alignment horizontal="center"/>
      <protection hidden="1"/>
    </xf>
    <xf numFmtId="13" fontId="46" fillId="15" borderId="15" xfId="0" applyNumberFormat="1" applyFont="1" applyFill="1" applyBorder="1" applyAlignment="1" applyProtection="1">
      <alignment horizontal="center"/>
      <protection locked="0"/>
    </xf>
    <xf numFmtId="44" fontId="5" fillId="33" borderId="0" xfId="45" applyFont="1" applyFill="1" applyBorder="1" applyAlignment="1" applyProtection="1">
      <alignment horizontal="center"/>
      <protection hidden="1"/>
    </xf>
    <xf numFmtId="44" fontId="5" fillId="33" borderId="10" xfId="45" applyFont="1" applyFill="1" applyBorder="1" applyAlignment="1" applyProtection="1">
      <alignment horizontal="center"/>
      <protection hidden="1"/>
    </xf>
    <xf numFmtId="0" fontId="51" fillId="33" borderId="1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0" xfId="0" applyFont="1" applyFill="1" applyBorder="1" applyAlignment="1">
      <alignment/>
    </xf>
    <xf numFmtId="0" fontId="47" fillId="33" borderId="12" xfId="0" applyFont="1" applyFill="1" applyBorder="1" applyAlignment="1" applyProtection="1">
      <alignment horizontal="left"/>
      <protection hidden="1"/>
    </xf>
    <xf numFmtId="0" fontId="47" fillId="33" borderId="0" xfId="0" applyFont="1" applyFill="1" applyBorder="1" applyAlignment="1" applyProtection="1">
      <alignment horizontal="left"/>
      <protection hidden="1"/>
    </xf>
    <xf numFmtId="0" fontId="50" fillId="33" borderId="14" xfId="0" applyFont="1" applyFill="1" applyBorder="1" applyAlignment="1" applyProtection="1">
      <alignment horizontal="left"/>
      <protection locked="0"/>
    </xf>
    <xf numFmtId="167" fontId="50" fillId="33" borderId="23" xfId="0" applyNumberFormat="1" applyFont="1" applyFill="1" applyBorder="1" applyAlignment="1" applyProtection="1">
      <alignment horizontal="left"/>
      <protection locked="0"/>
    </xf>
    <xf numFmtId="0" fontId="50" fillId="33" borderId="23" xfId="0" applyFont="1" applyFill="1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horizontal="left"/>
      <protection locked="0"/>
    </xf>
    <xf numFmtId="0" fontId="50" fillId="33" borderId="23" xfId="0" applyFont="1" applyFill="1" applyBorder="1" applyAlignment="1" applyProtection="1">
      <alignment horizontal="left"/>
      <protection locked="0"/>
    </xf>
    <xf numFmtId="0" fontId="47" fillId="33" borderId="23" xfId="0" applyFont="1" applyFill="1" applyBorder="1" applyAlignment="1" applyProtection="1">
      <alignment horizontal="left"/>
      <protection locked="0"/>
    </xf>
    <xf numFmtId="0" fontId="47" fillId="33" borderId="31" xfId="0" applyFont="1" applyFill="1" applyBorder="1" applyAlignment="1" applyProtection="1">
      <alignment horizontal="left"/>
      <protection locked="0"/>
    </xf>
    <xf numFmtId="0" fontId="50" fillId="33" borderId="18" xfId="0" applyFont="1" applyFill="1" applyBorder="1" applyAlignment="1" applyProtection="1">
      <alignment horizontal="left"/>
      <protection locked="0"/>
    </xf>
    <xf numFmtId="0" fontId="47" fillId="14" borderId="16" xfId="0" applyFont="1" applyFill="1" applyBorder="1" applyAlignment="1">
      <alignment horizontal="center"/>
    </xf>
    <xf numFmtId="0" fontId="47" fillId="14" borderId="17" xfId="0" applyFont="1" applyFill="1" applyBorder="1" applyAlignment="1">
      <alignment horizontal="center"/>
    </xf>
    <xf numFmtId="0" fontId="47" fillId="14" borderId="30" xfId="0" applyFont="1" applyFill="1" applyBorder="1" applyAlignment="1">
      <alignment horizontal="center"/>
    </xf>
    <xf numFmtId="0" fontId="46" fillId="8" borderId="17" xfId="0" applyFont="1" applyFill="1" applyBorder="1" applyAlignment="1" applyProtection="1">
      <alignment horizontal="center"/>
      <protection hidden="1"/>
    </xf>
    <xf numFmtId="0" fontId="46" fillId="8" borderId="30" xfId="0" applyFont="1" applyFill="1" applyBorder="1" applyAlignment="1" applyProtection="1">
      <alignment horizontal="center"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52" fillId="33" borderId="12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 applyProtection="1">
      <alignment horizontal="center"/>
      <protection/>
    </xf>
    <xf numFmtId="0" fontId="52" fillId="33" borderId="10" xfId="0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left"/>
      <protection hidden="1" locked="0"/>
    </xf>
    <xf numFmtId="0" fontId="48" fillId="33" borderId="14" xfId="0" applyFont="1" applyFill="1" applyBorder="1" applyAlignment="1" applyProtection="1">
      <alignment horizontal="left"/>
      <protection locked="0"/>
    </xf>
    <xf numFmtId="0" fontId="48" fillId="33" borderId="18" xfId="0" applyFont="1" applyFill="1" applyBorder="1" applyAlignment="1" applyProtection="1">
      <alignment horizontal="left"/>
      <protection locked="0"/>
    </xf>
    <xf numFmtId="164" fontId="2" fillId="33" borderId="0" xfId="51" applyNumberFormat="1" applyFont="1" applyFill="1" applyBorder="1" applyAlignment="1" applyProtection="1">
      <alignment horizontal="center"/>
      <protection hidden="1"/>
    </xf>
    <xf numFmtId="164" fontId="2" fillId="33" borderId="10" xfId="51" applyNumberFormat="1" applyFont="1" applyFill="1" applyBorder="1" applyAlignment="1" applyProtection="1">
      <alignment horizontal="center"/>
      <protection hidden="1"/>
    </xf>
    <xf numFmtId="164" fontId="2" fillId="33" borderId="14" xfId="51" applyNumberFormat="1" applyFont="1" applyFill="1" applyBorder="1" applyAlignment="1" applyProtection="1">
      <alignment horizontal="right"/>
      <protection hidden="1"/>
    </xf>
    <xf numFmtId="164" fontId="2" fillId="33" borderId="18" xfId="51" applyNumberFormat="1" applyFont="1" applyFill="1" applyBorder="1" applyAlignment="1" applyProtection="1">
      <alignment horizontal="right"/>
      <protection hidden="1"/>
    </xf>
    <xf numFmtId="164" fontId="3" fillId="14" borderId="14" xfId="45" applyNumberFormat="1" applyFont="1" applyFill="1" applyBorder="1" applyAlignment="1" applyProtection="1">
      <alignment horizontal="center"/>
      <protection hidden="1"/>
    </xf>
    <xf numFmtId="44" fontId="3" fillId="14" borderId="14" xfId="45" applyFont="1" applyFill="1" applyBorder="1" applyAlignment="1" applyProtection="1">
      <alignment horizontal="center"/>
      <protection hidden="1"/>
    </xf>
    <xf numFmtId="44" fontId="3" fillId="14" borderId="18" xfId="45" applyFont="1" applyFill="1" applyBorder="1" applyAlignment="1" applyProtection="1">
      <alignment horizontal="center"/>
      <protection hidden="1"/>
    </xf>
    <xf numFmtId="0" fontId="46" fillId="8" borderId="0" xfId="0" applyFont="1" applyFill="1" applyBorder="1" applyAlignment="1" applyProtection="1">
      <alignment horizontal="center"/>
      <protection hidden="1"/>
    </xf>
    <xf numFmtId="0" fontId="46" fillId="8" borderId="10" xfId="0" applyFont="1" applyFill="1" applyBorder="1" applyAlignment="1" applyProtection="1">
      <alignment horizontal="center"/>
      <protection hidden="1"/>
    </xf>
    <xf numFmtId="164" fontId="2" fillId="8" borderId="0" xfId="51" applyNumberFormat="1" applyFont="1" applyFill="1" applyBorder="1" applyAlignment="1" applyProtection="1">
      <alignment horizontal="right"/>
      <protection hidden="1"/>
    </xf>
    <xf numFmtId="164" fontId="2" fillId="8" borderId="10" xfId="51" applyNumberFormat="1" applyFont="1" applyFill="1" applyBorder="1" applyAlignment="1" applyProtection="1">
      <alignment horizontal="right"/>
      <protection hidden="1"/>
    </xf>
    <xf numFmtId="2" fontId="47" fillId="33" borderId="0" xfId="0" applyNumberFormat="1" applyFont="1" applyFill="1" applyBorder="1" applyAlignment="1" applyProtection="1">
      <alignment/>
      <protection hidden="1"/>
    </xf>
    <xf numFmtId="0" fontId="47" fillId="33" borderId="10" xfId="0" applyFont="1" applyFill="1" applyBorder="1" applyAlignment="1" applyProtection="1">
      <alignment/>
      <protection hidden="1"/>
    </xf>
    <xf numFmtId="0" fontId="46" fillId="33" borderId="12" xfId="0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/>
      <protection hidden="1"/>
    </xf>
    <xf numFmtId="164" fontId="0" fillId="15" borderId="15" xfId="0" applyNumberFormat="1" applyFill="1" applyBorder="1" applyAlignment="1" applyProtection="1">
      <alignment/>
      <protection locked="0"/>
    </xf>
    <xf numFmtId="164" fontId="0" fillId="15" borderId="37" xfId="0" applyNumberFormat="1" applyFill="1" applyBorder="1" applyAlignment="1" applyProtection="1">
      <alignment/>
      <protection locked="0"/>
    </xf>
    <xf numFmtId="164" fontId="0" fillId="15" borderId="33" xfId="0" applyNumberFormat="1" applyFill="1" applyBorder="1" applyAlignment="1" applyProtection="1">
      <alignment/>
      <protection locked="0"/>
    </xf>
    <xf numFmtId="164" fontId="0" fillId="15" borderId="37" xfId="0" applyNumberFormat="1" applyFill="1" applyBorder="1" applyAlignment="1" applyProtection="1">
      <alignment horizontal="left" vertical="center"/>
      <protection locked="0"/>
    </xf>
    <xf numFmtId="164" fontId="0" fillId="15" borderId="32" xfId="0" applyNumberFormat="1" applyFill="1" applyBorder="1" applyAlignment="1" applyProtection="1">
      <alignment horizontal="left" vertical="center"/>
      <protection locked="0"/>
    </xf>
    <xf numFmtId="164" fontId="0" fillId="15" borderId="33" xfId="0" applyNumberFormat="1" applyFill="1" applyBorder="1" applyAlignment="1" applyProtection="1">
      <alignment horizontal="left" vertical="center"/>
      <protection locked="0"/>
    </xf>
    <xf numFmtId="44" fontId="47" fillId="33" borderId="14" xfId="0" applyNumberFormat="1" applyFont="1" applyFill="1" applyBorder="1" applyAlignment="1" applyProtection="1">
      <alignment/>
      <protection hidden="1"/>
    </xf>
    <xf numFmtId="44" fontId="47" fillId="33" borderId="18" xfId="0" applyNumberFormat="1" applyFont="1" applyFill="1" applyBorder="1" applyAlignment="1" applyProtection="1">
      <alignment/>
      <protection hidden="1"/>
    </xf>
    <xf numFmtId="0" fontId="47" fillId="34" borderId="19" xfId="0" applyFont="1" applyFill="1" applyBorder="1" applyAlignment="1">
      <alignment/>
    </xf>
    <xf numFmtId="0" fontId="47" fillId="34" borderId="32" xfId="0" applyFont="1" applyFill="1" applyBorder="1" applyAlignment="1">
      <alignment/>
    </xf>
    <xf numFmtId="0" fontId="47" fillId="34" borderId="33" xfId="0" applyFont="1" applyFill="1" applyBorder="1" applyAlignment="1">
      <alignment/>
    </xf>
    <xf numFmtId="164" fontId="47" fillId="34" borderId="37" xfId="0" applyNumberFormat="1" applyFont="1" applyFill="1" applyBorder="1" applyAlignment="1">
      <alignment/>
    </xf>
    <xf numFmtId="164" fontId="47" fillId="34" borderId="33" xfId="0" applyNumberFormat="1" applyFont="1" applyFill="1" applyBorder="1" applyAlignment="1">
      <alignment/>
    </xf>
    <xf numFmtId="0" fontId="47" fillId="35" borderId="21" xfId="0" applyFont="1" applyFill="1" applyBorder="1" applyAlignment="1">
      <alignment/>
    </xf>
    <xf numFmtId="0" fontId="47" fillId="35" borderId="23" xfId="0" applyFont="1" applyFill="1" applyBorder="1" applyAlignment="1">
      <alignment/>
    </xf>
    <xf numFmtId="0" fontId="47" fillId="35" borderId="31" xfId="0" applyFont="1" applyFill="1" applyBorder="1" applyAlignment="1">
      <alignment/>
    </xf>
    <xf numFmtId="164" fontId="47" fillId="35" borderId="23" xfId="0" applyNumberFormat="1" applyFont="1" applyFill="1" applyBorder="1" applyAlignment="1">
      <alignment/>
    </xf>
    <xf numFmtId="164" fontId="47" fillId="35" borderId="31" xfId="0" applyNumberFormat="1" applyFont="1" applyFill="1" applyBorder="1" applyAlignment="1">
      <alignment/>
    </xf>
    <xf numFmtId="0" fontId="47" fillId="35" borderId="38" xfId="0" applyFont="1" applyFill="1" applyBorder="1" applyAlignment="1">
      <alignment horizontal="center"/>
    </xf>
    <xf numFmtId="0" fontId="47" fillId="35" borderId="39" xfId="0" applyFont="1" applyFill="1" applyBorder="1" applyAlignment="1">
      <alignment horizontal="center"/>
    </xf>
    <xf numFmtId="0" fontId="47" fillId="0" borderId="15" xfId="0" applyFont="1" applyBorder="1" applyAlignment="1">
      <alignment/>
    </xf>
    <xf numFmtId="164" fontId="46" fillId="0" borderId="37" xfId="0" applyNumberFormat="1" applyFont="1" applyBorder="1" applyAlignment="1">
      <alignment/>
    </xf>
    <xf numFmtId="164" fontId="46" fillId="0" borderId="33" xfId="0" applyNumberFormat="1" applyFont="1" applyBorder="1" applyAlignment="1">
      <alignment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13" fontId="46" fillId="33" borderId="0" xfId="0" applyNumberFormat="1" applyFont="1" applyFill="1" applyBorder="1" applyAlignment="1">
      <alignment horizontal="center"/>
    </xf>
    <xf numFmtId="13" fontId="46" fillId="0" borderId="0" xfId="0" applyNumberFormat="1" applyFont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64" fontId="46" fillId="33" borderId="0" xfId="0" applyNumberFormat="1" applyFont="1" applyFill="1" applyBorder="1" applyAlignment="1">
      <alignment horizontal="left"/>
    </xf>
    <xf numFmtId="0" fontId="46" fillId="33" borderId="0" xfId="0" applyFont="1" applyFill="1" applyBorder="1" applyAlignment="1">
      <alignment horizontal="left"/>
    </xf>
    <xf numFmtId="0" fontId="47" fillId="8" borderId="12" xfId="0" applyFont="1" applyFill="1" applyBorder="1" applyAlignment="1">
      <alignment horizontal="center"/>
    </xf>
    <xf numFmtId="0" fontId="47" fillId="8" borderId="0" xfId="0" applyFont="1" applyFill="1" applyBorder="1" applyAlignment="1">
      <alignment horizontal="center"/>
    </xf>
    <xf numFmtId="0" fontId="47" fillId="8" borderId="10" xfId="0" applyFont="1" applyFill="1" applyBorder="1" applyAlignment="1">
      <alignment horizontal="center"/>
    </xf>
    <xf numFmtId="0" fontId="47" fillId="33" borderId="0" xfId="0" applyFont="1" applyFill="1" applyBorder="1" applyAlignment="1" applyProtection="1">
      <alignment horizontal="right"/>
      <protection hidden="1"/>
    </xf>
    <xf numFmtId="0" fontId="46" fillId="33" borderId="0" xfId="0" applyFont="1" applyFill="1" applyBorder="1" applyAlignment="1">
      <alignment horizontal="center"/>
    </xf>
    <xf numFmtId="12" fontId="46" fillId="0" borderId="0" xfId="0" applyNumberFormat="1" applyFont="1" applyBorder="1" applyAlignment="1">
      <alignment horizontal="center"/>
    </xf>
    <xf numFmtId="164" fontId="46" fillId="33" borderId="0" xfId="0" applyNumberFormat="1" applyFont="1" applyFill="1" applyBorder="1" applyAlignment="1" applyProtection="1">
      <alignment horizontal="center"/>
      <protection hidden="1"/>
    </xf>
    <xf numFmtId="164" fontId="46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/>
    </xf>
    <xf numFmtId="164" fontId="46" fillId="33" borderId="0" xfId="0" applyNumberFormat="1" applyFont="1" applyFill="1" applyBorder="1" applyAlignment="1">
      <alignment horizontal="center"/>
    </xf>
    <xf numFmtId="164" fontId="46" fillId="33" borderId="10" xfId="0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left"/>
    </xf>
    <xf numFmtId="0" fontId="46" fillId="0" borderId="15" xfId="0" applyFont="1" applyBorder="1" applyAlignment="1">
      <alignment/>
    </xf>
    <xf numFmtId="0" fontId="5" fillId="33" borderId="19" xfId="0" applyFont="1" applyFill="1" applyBorder="1" applyAlignment="1" applyProtection="1">
      <alignment/>
      <protection hidden="1"/>
    </xf>
    <xf numFmtId="0" fontId="5" fillId="33" borderId="32" xfId="0" applyFont="1" applyFill="1" applyBorder="1" applyAlignment="1" applyProtection="1">
      <alignment/>
      <protection hidden="1"/>
    </xf>
    <xf numFmtId="0" fontId="5" fillId="33" borderId="33" xfId="0" applyFont="1" applyFill="1" applyBorder="1" applyAlignment="1" applyProtection="1">
      <alignment/>
      <protection hidden="1"/>
    </xf>
    <xf numFmtId="0" fontId="5" fillId="0" borderId="37" xfId="51" applyNumberFormat="1" applyFont="1" applyBorder="1" applyAlignment="1" applyProtection="1">
      <alignment/>
      <protection hidden="1"/>
    </xf>
    <xf numFmtId="0" fontId="5" fillId="0" borderId="33" xfId="51" applyNumberFormat="1" applyFont="1" applyBorder="1" applyAlignment="1" applyProtection="1">
      <alignment/>
      <protection hidden="1"/>
    </xf>
    <xf numFmtId="164" fontId="47" fillId="0" borderId="37" xfId="0" applyNumberFormat="1" applyFont="1" applyBorder="1" applyAlignment="1">
      <alignment/>
    </xf>
    <xf numFmtId="164" fontId="47" fillId="0" borderId="32" xfId="0" applyNumberFormat="1" applyFont="1" applyBorder="1" applyAlignment="1">
      <alignment/>
    </xf>
    <xf numFmtId="164" fontId="47" fillId="0" borderId="40" xfId="0" applyNumberFormat="1" applyFont="1" applyBorder="1" applyAlignment="1">
      <alignment/>
    </xf>
    <xf numFmtId="0" fontId="45" fillId="0" borderId="41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7" fillId="0" borderId="37" xfId="0" applyFont="1" applyBorder="1" applyAlignment="1">
      <alignment/>
    </xf>
    <xf numFmtId="0" fontId="47" fillId="0" borderId="33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40" xfId="0" applyFont="1" applyBorder="1" applyAlignment="1">
      <alignment/>
    </xf>
    <xf numFmtId="0" fontId="5" fillId="0" borderId="37" xfId="0" applyNumberFormat="1" applyFont="1" applyBorder="1" applyAlignment="1" applyProtection="1">
      <alignment/>
      <protection hidden="1"/>
    </xf>
    <xf numFmtId="0" fontId="5" fillId="0" borderId="33" xfId="0" applyNumberFormat="1" applyFont="1" applyBorder="1" applyAlignment="1" applyProtection="1">
      <alignment/>
      <protection hidden="1"/>
    </xf>
    <xf numFmtId="0" fontId="47" fillId="14" borderId="21" xfId="0" applyFont="1" applyFill="1" applyBorder="1" applyAlignment="1" applyProtection="1">
      <alignment horizontal="center"/>
      <protection hidden="1"/>
    </xf>
    <xf numFmtId="0" fontId="47" fillId="14" borderId="23" xfId="0" applyFont="1" applyFill="1" applyBorder="1" applyAlignment="1" applyProtection="1">
      <alignment horizontal="center"/>
      <protection hidden="1"/>
    </xf>
    <xf numFmtId="0" fontId="47" fillId="14" borderId="31" xfId="0" applyFont="1" applyFill="1" applyBorder="1" applyAlignment="1" applyProtection="1">
      <alignment horizontal="center"/>
      <protection hidden="1"/>
    </xf>
    <xf numFmtId="164" fontId="47" fillId="0" borderId="15" xfId="0" applyNumberFormat="1" applyFont="1" applyBorder="1" applyAlignment="1">
      <alignment/>
    </xf>
    <xf numFmtId="164" fontId="47" fillId="0" borderId="42" xfId="0" applyNumberFormat="1" applyFont="1" applyBorder="1" applyAlignment="1">
      <alignment/>
    </xf>
    <xf numFmtId="0" fontId="2" fillId="14" borderId="16" xfId="0" applyFont="1" applyFill="1" applyBorder="1" applyAlignment="1">
      <alignment horizontal="center" vertical="center" wrapText="1"/>
    </xf>
    <xf numFmtId="0" fontId="2" fillId="14" borderId="17" xfId="0" applyFont="1" applyFill="1" applyBorder="1" applyAlignment="1">
      <alignment horizontal="center" vertical="center" wrapText="1"/>
    </xf>
    <xf numFmtId="0" fontId="2" fillId="14" borderId="3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 applyProtection="1">
      <alignment/>
      <protection hidden="1"/>
    </xf>
    <xf numFmtId="0" fontId="3" fillId="33" borderId="32" xfId="0" applyFont="1" applyFill="1" applyBorder="1" applyAlignment="1" applyProtection="1">
      <alignment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46" fillId="0" borderId="37" xfId="0" applyFont="1" applyBorder="1" applyAlignment="1">
      <alignment/>
    </xf>
    <xf numFmtId="0" fontId="46" fillId="0" borderId="33" xfId="0" applyFont="1" applyBorder="1" applyAlignment="1">
      <alignment/>
    </xf>
    <xf numFmtId="0" fontId="47" fillId="0" borderId="42" xfId="0" applyFont="1" applyBorder="1" applyAlignment="1">
      <alignment/>
    </xf>
    <xf numFmtId="0" fontId="46" fillId="0" borderId="37" xfId="0" applyFont="1" applyBorder="1" applyAlignment="1" applyProtection="1">
      <alignment/>
      <protection hidden="1"/>
    </xf>
    <xf numFmtId="0" fontId="46" fillId="0" borderId="33" xfId="0" applyFont="1" applyBorder="1" applyAlignment="1" applyProtection="1">
      <alignment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166" fontId="7" fillId="0" borderId="43" xfId="0" applyNumberFormat="1" applyFont="1" applyBorder="1" applyAlignment="1" applyProtection="1">
      <alignment horizontal="center"/>
      <protection hidden="1"/>
    </xf>
    <xf numFmtId="43" fontId="7" fillId="0" borderId="43" xfId="51" applyFont="1" applyBorder="1" applyAlignment="1" applyProtection="1">
      <alignment/>
      <protection hidden="1"/>
    </xf>
    <xf numFmtId="164" fontId="46" fillId="0" borderId="44" xfId="0" applyNumberFormat="1" applyFont="1" applyBorder="1" applyAlignment="1">
      <alignment/>
    </xf>
    <xf numFmtId="164" fontId="46" fillId="0" borderId="27" xfId="0" applyNumberFormat="1" applyFont="1" applyBorder="1" applyAlignment="1">
      <alignment/>
    </xf>
    <xf numFmtId="0" fontId="5" fillId="0" borderId="44" xfId="0" applyNumberFormat="1" applyFont="1" applyBorder="1" applyAlignment="1" applyProtection="1">
      <alignment/>
      <protection hidden="1"/>
    </xf>
    <xf numFmtId="0" fontId="5" fillId="0" borderId="27" xfId="0" applyNumberFormat="1" applyFont="1" applyBorder="1" applyAlignment="1" applyProtection="1">
      <alignment/>
      <protection hidden="1"/>
    </xf>
    <xf numFmtId="164" fontId="47" fillId="0" borderId="28" xfId="0" applyNumberFormat="1" applyFont="1" applyBorder="1" applyAlignment="1">
      <alignment/>
    </xf>
    <xf numFmtId="164" fontId="47" fillId="0" borderId="45" xfId="0" applyNumberFormat="1" applyFont="1" applyBorder="1" applyAlignment="1">
      <alignment/>
    </xf>
    <xf numFmtId="9" fontId="46" fillId="0" borderId="0" xfId="49" applyFont="1" applyBorder="1" applyAlignment="1" applyProtection="1">
      <alignment horizontal="right"/>
      <protection hidden="1"/>
    </xf>
    <xf numFmtId="9" fontId="46" fillId="0" borderId="10" xfId="49" applyFont="1" applyBorder="1" applyAlignment="1" applyProtection="1">
      <alignment horizontal="right"/>
      <protection hidden="1"/>
    </xf>
    <xf numFmtId="9" fontId="46" fillId="0" borderId="0" xfId="49" applyFont="1" applyBorder="1" applyAlignment="1" applyProtection="1">
      <alignment/>
      <protection hidden="1"/>
    </xf>
    <xf numFmtId="9" fontId="46" fillId="0" borderId="10" xfId="49" applyFont="1" applyBorder="1" applyAlignment="1" applyProtection="1">
      <alignment/>
      <protection hidden="1"/>
    </xf>
    <xf numFmtId="10" fontId="2" fillId="0" borderId="0" xfId="49" applyNumberFormat="1" applyFont="1" applyBorder="1" applyAlignment="1" applyProtection="1">
      <alignment/>
      <protection hidden="1"/>
    </xf>
    <xf numFmtId="10" fontId="2" fillId="0" borderId="10" xfId="49" applyNumberFormat="1" applyFont="1" applyBorder="1" applyAlignment="1" applyProtection="1">
      <alignment/>
      <protection hidden="1"/>
    </xf>
    <xf numFmtId="43" fontId="6" fillId="0" borderId="14" xfId="51" applyFont="1" applyBorder="1" applyAlignment="1" applyProtection="1">
      <alignment/>
      <protection hidden="1"/>
    </xf>
    <xf numFmtId="43" fontId="6" fillId="0" borderId="18" xfId="51" applyFont="1" applyBorder="1" applyAlignment="1" applyProtection="1">
      <alignment/>
      <protection hidden="1"/>
    </xf>
    <xf numFmtId="43" fontId="6" fillId="8" borderId="23" xfId="51" applyFont="1" applyFill="1" applyBorder="1" applyAlignment="1" applyProtection="1">
      <alignment/>
      <protection hidden="1"/>
    </xf>
    <xf numFmtId="43" fontId="6" fillId="8" borderId="31" xfId="51" applyFont="1" applyFill="1" applyBorder="1" applyAlignment="1" applyProtection="1">
      <alignment/>
      <protection hidden="1"/>
    </xf>
    <xf numFmtId="0" fontId="2" fillId="14" borderId="21" xfId="0" applyFont="1" applyFill="1" applyBorder="1" applyAlignment="1" applyProtection="1">
      <alignment horizontal="center"/>
      <protection hidden="1"/>
    </xf>
    <xf numFmtId="0" fontId="2" fillId="14" borderId="23" xfId="0" applyFont="1" applyFill="1" applyBorder="1" applyAlignment="1" applyProtection="1">
      <alignment horizontal="center"/>
      <protection hidden="1"/>
    </xf>
    <xf numFmtId="0" fontId="2" fillId="14" borderId="31" xfId="0" applyFont="1" applyFill="1" applyBorder="1" applyAlignment="1" applyProtection="1">
      <alignment horizontal="center"/>
      <protection hidden="1"/>
    </xf>
    <xf numFmtId="9" fontId="46" fillId="0" borderId="17" xfId="49" applyFont="1" applyBorder="1" applyAlignment="1" applyProtection="1">
      <alignment/>
      <protection hidden="1"/>
    </xf>
    <xf numFmtId="9" fontId="46" fillId="0" borderId="30" xfId="49" applyFont="1" applyBorder="1" applyAlignment="1" applyProtection="1">
      <alignment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10" fontId="46" fillId="0" borderId="10" xfId="0" applyNumberFormat="1" applyFont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/>
      <protection hidden="1"/>
    </xf>
    <xf numFmtId="10" fontId="6" fillId="0" borderId="10" xfId="49" applyNumberFormat="1" applyFont="1" applyBorder="1" applyAlignment="1" applyProtection="1">
      <alignment/>
      <protection hidden="1"/>
    </xf>
    <xf numFmtId="43" fontId="2" fillId="0" borderId="14" xfId="51" applyFont="1" applyBorder="1" applyAlignment="1" applyProtection="1">
      <alignment horizontal="center"/>
      <protection hidden="1"/>
    </xf>
    <xf numFmtId="43" fontId="2" fillId="0" borderId="18" xfId="51" applyFont="1" applyBorder="1" applyAlignment="1" applyProtection="1">
      <alignment horizontal="center"/>
      <protection hidden="1"/>
    </xf>
    <xf numFmtId="0" fontId="46" fillId="8" borderId="23" xfId="0" applyFont="1" applyFill="1" applyBorder="1" applyAlignment="1" applyProtection="1">
      <alignment/>
      <protection hidden="1"/>
    </xf>
    <xf numFmtId="0" fontId="46" fillId="8" borderId="31" xfId="0" applyFont="1" applyFill="1" applyBorder="1" applyAlignment="1" applyProtection="1">
      <alignment/>
      <protection hidden="1"/>
    </xf>
    <xf numFmtId="10" fontId="6" fillId="0" borderId="17" xfId="49" applyNumberFormat="1" applyFont="1" applyBorder="1" applyAlignment="1" applyProtection="1">
      <alignment horizontal="right"/>
      <protection hidden="1"/>
    </xf>
    <xf numFmtId="10" fontId="6" fillId="0" borderId="30" xfId="49" applyNumberFormat="1" applyFont="1" applyBorder="1" applyAlignment="1" applyProtection="1">
      <alignment horizontal="right"/>
      <protection hidden="1"/>
    </xf>
    <xf numFmtId="10" fontId="6" fillId="0" borderId="17" xfId="49" applyNumberFormat="1" applyFont="1" applyBorder="1" applyAlignment="1" applyProtection="1">
      <alignment/>
      <protection hidden="1"/>
    </xf>
    <xf numFmtId="10" fontId="6" fillId="0" borderId="30" xfId="49" applyNumberFormat="1" applyFont="1" applyBorder="1" applyAlignment="1" applyProtection="1">
      <alignment/>
      <protection hidden="1"/>
    </xf>
    <xf numFmtId="0" fontId="46" fillId="0" borderId="0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/>
      <protection hidden="1"/>
    </xf>
    <xf numFmtId="10" fontId="2" fillId="0" borderId="14" xfId="49" applyNumberFormat="1" applyFont="1" applyBorder="1" applyAlignment="1" applyProtection="1">
      <alignment/>
      <protection hidden="1"/>
    </xf>
    <xf numFmtId="10" fontId="2" fillId="0" borderId="18" xfId="49" applyNumberFormat="1" applyFont="1" applyBorder="1" applyAlignment="1" applyProtection="1">
      <alignment/>
      <protection hidden="1"/>
    </xf>
    <xf numFmtId="9" fontId="46" fillId="0" borderId="17" xfId="0" applyNumberFormat="1" applyFont="1" applyBorder="1" applyAlignment="1" applyProtection="1">
      <alignment/>
      <protection hidden="1"/>
    </xf>
    <xf numFmtId="9" fontId="46" fillId="0" borderId="30" xfId="0" applyNumberFormat="1" applyFont="1" applyBorder="1" applyAlignment="1" applyProtection="1">
      <alignment/>
      <protection hidden="1"/>
    </xf>
    <xf numFmtId="10" fontId="46" fillId="0" borderId="0" xfId="0" applyNumberFormat="1" applyFont="1" applyBorder="1" applyAlignment="1" applyProtection="1">
      <alignment/>
      <protection hidden="1"/>
    </xf>
    <xf numFmtId="10" fontId="46" fillId="0" borderId="10" xfId="0" applyNumberFormat="1" applyFont="1" applyBorder="1" applyAlignment="1" applyProtection="1">
      <alignment/>
      <protection hidden="1"/>
    </xf>
    <xf numFmtId="10" fontId="6" fillId="0" borderId="0" xfId="49" applyNumberFormat="1" applyFont="1" applyBorder="1" applyAlignment="1" applyProtection="1">
      <alignment horizontal="right"/>
      <protection hidden="1"/>
    </xf>
    <xf numFmtId="10" fontId="6" fillId="0" borderId="10" xfId="49" applyNumberFormat="1" applyFont="1" applyBorder="1" applyAlignment="1" applyProtection="1">
      <alignment horizontal="right"/>
      <protection hidden="1"/>
    </xf>
    <xf numFmtId="10" fontId="6" fillId="8" borderId="23" xfId="49" applyNumberFormat="1" applyFont="1" applyFill="1" applyBorder="1" applyAlignment="1" applyProtection="1">
      <alignment horizontal="right"/>
      <protection hidden="1"/>
    </xf>
    <xf numFmtId="10" fontId="6" fillId="8" borderId="31" xfId="49" applyNumberFormat="1" applyFont="1" applyFill="1" applyBorder="1" applyAlignment="1" applyProtection="1">
      <alignment horizontal="right"/>
      <protection hidden="1"/>
    </xf>
    <xf numFmtId="10" fontId="46" fillId="0" borderId="0" xfId="0" applyNumberFormat="1" applyFont="1" applyFill="1" applyBorder="1" applyAlignment="1" applyProtection="1">
      <alignment/>
      <protection hidden="1"/>
    </xf>
    <xf numFmtId="10" fontId="46" fillId="0" borderId="10" xfId="0" applyNumberFormat="1" applyFont="1" applyFill="1" applyBorder="1" applyAlignment="1" applyProtection="1">
      <alignment/>
      <protection hidden="1"/>
    </xf>
    <xf numFmtId="10" fontId="6" fillId="0" borderId="0" xfId="49" applyNumberFormat="1" applyFont="1" applyFill="1" applyBorder="1" applyAlignment="1" applyProtection="1">
      <alignment horizontal="right"/>
      <protection hidden="1"/>
    </xf>
    <xf numFmtId="10" fontId="6" fillId="0" borderId="10" xfId="49" applyNumberFormat="1" applyFont="1" applyFill="1" applyBorder="1" applyAlignment="1" applyProtection="1">
      <alignment horizontal="right"/>
      <protection hidden="1"/>
    </xf>
    <xf numFmtId="10" fontId="46" fillId="0" borderId="14" xfId="0" applyNumberFormat="1" applyFont="1" applyFill="1" applyBorder="1" applyAlignment="1" applyProtection="1">
      <alignment/>
      <protection hidden="1"/>
    </xf>
    <xf numFmtId="10" fontId="46" fillId="0" borderId="18" xfId="0" applyNumberFormat="1" applyFont="1" applyFill="1" applyBorder="1" applyAlignment="1" applyProtection="1">
      <alignment/>
      <protection hidden="1"/>
    </xf>
    <xf numFmtId="0" fontId="46" fillId="0" borderId="17" xfId="0" applyFont="1" applyBorder="1" applyAlignment="1" applyProtection="1">
      <alignment/>
      <protection hidden="1"/>
    </xf>
    <xf numFmtId="0" fontId="46" fillId="0" borderId="30" xfId="0" applyFont="1" applyBorder="1" applyAlignment="1" applyProtection="1">
      <alignment/>
      <protection hidden="1"/>
    </xf>
    <xf numFmtId="10" fontId="46" fillId="0" borderId="17" xfId="0" applyNumberFormat="1" applyFont="1" applyFill="1" applyBorder="1" applyAlignment="1" applyProtection="1">
      <alignment/>
      <protection hidden="1"/>
    </xf>
    <xf numFmtId="10" fontId="46" fillId="0" borderId="30" xfId="0" applyNumberFormat="1" applyFont="1" applyFill="1" applyBorder="1" applyAlignment="1" applyProtection="1">
      <alignment/>
      <protection hidden="1"/>
    </xf>
    <xf numFmtId="10" fontId="2" fillId="0" borderId="0" xfId="49" applyNumberFormat="1" applyFont="1" applyBorder="1" applyAlignment="1" applyProtection="1">
      <alignment horizontal="right"/>
      <protection hidden="1"/>
    </xf>
    <xf numFmtId="10" fontId="2" fillId="0" borderId="10" xfId="49" applyNumberFormat="1" applyFont="1" applyBorder="1" applyAlignment="1" applyProtection="1">
      <alignment horizontal="right"/>
      <protection hidden="1"/>
    </xf>
    <xf numFmtId="10" fontId="2" fillId="0" borderId="14" xfId="49" applyNumberFormat="1" applyFont="1" applyBorder="1" applyAlignment="1" applyProtection="1">
      <alignment horizontal="right"/>
      <protection hidden="1"/>
    </xf>
    <xf numFmtId="10" fontId="2" fillId="0" borderId="18" xfId="49" applyNumberFormat="1" applyFont="1" applyBorder="1" applyAlignment="1" applyProtection="1">
      <alignment horizontal="right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0"/>
  <sheetViews>
    <sheetView showGridLines="0" zoomScalePageLayoutView="0" workbookViewId="0" topLeftCell="A1">
      <selection activeCell="AE33" sqref="AE33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128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9"/>
      <c r="R1" s="70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46"/>
      <c r="AG1" s="346"/>
      <c r="AH1" s="347"/>
    </row>
    <row r="2" spans="1:34" ht="15">
      <c r="A2" s="349" t="s">
        <v>129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  <c r="Q2" s="73" t="s">
        <v>2</v>
      </c>
      <c r="R2" s="74"/>
      <c r="S2" s="68"/>
      <c r="T2" s="68"/>
      <c r="U2" s="7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6"/>
      <c r="AG2" s="76"/>
      <c r="AH2" s="77"/>
    </row>
    <row r="3" spans="1:34" ht="15.75" thickBot="1">
      <c r="A3" s="227" t="s">
        <v>130</v>
      </c>
      <c r="B3" s="199"/>
      <c r="C3" s="352"/>
      <c r="D3" s="352"/>
      <c r="E3" s="352"/>
      <c r="F3" s="352"/>
      <c r="G3" s="352"/>
      <c r="H3" s="352"/>
      <c r="I3" s="352"/>
      <c r="J3" s="352"/>
      <c r="K3" s="200" t="s">
        <v>131</v>
      </c>
      <c r="L3" s="201"/>
      <c r="M3" s="353"/>
      <c r="N3" s="353"/>
      <c r="O3" s="353"/>
      <c r="P3" s="354"/>
      <c r="Q3" s="106"/>
      <c r="R3" s="2"/>
      <c r="S3" s="179"/>
      <c r="T3" s="3" t="s">
        <v>4</v>
      </c>
      <c r="U3" s="178"/>
      <c r="V3" s="179"/>
      <c r="W3" s="179"/>
      <c r="X3" s="179"/>
      <c r="Y3" s="179"/>
      <c r="Z3" s="179"/>
      <c r="AA3" s="179"/>
      <c r="AB3" s="179"/>
      <c r="AC3" s="348" t="s">
        <v>5</v>
      </c>
      <c r="AD3" s="348"/>
      <c r="AE3" s="179"/>
      <c r="AF3" s="4"/>
      <c r="AG3" s="4"/>
      <c r="AH3" s="5"/>
    </row>
    <row r="4" spans="1:34" ht="15.75" thickBot="1">
      <c r="A4" s="228" t="s">
        <v>132</v>
      </c>
      <c r="B4" s="200"/>
      <c r="C4" s="339"/>
      <c r="D4" s="339"/>
      <c r="E4" s="339"/>
      <c r="F4" s="339"/>
      <c r="G4" s="339"/>
      <c r="H4" s="339"/>
      <c r="I4" s="339"/>
      <c r="J4" s="339"/>
      <c r="K4" s="202" t="s">
        <v>133</v>
      </c>
      <c r="L4" s="203"/>
      <c r="M4" s="204"/>
      <c r="N4" s="340"/>
      <c r="O4" s="340"/>
      <c r="P4" s="341"/>
      <c r="Q4" s="106"/>
      <c r="R4" s="2"/>
      <c r="S4" s="6"/>
      <c r="T4" s="6"/>
      <c r="U4" s="6" t="s">
        <v>91</v>
      </c>
      <c r="V4" s="6"/>
      <c r="W4" s="6"/>
      <c r="X4" s="6"/>
      <c r="Y4" s="6"/>
      <c r="Z4" s="179"/>
      <c r="AA4" s="179"/>
      <c r="AB4" s="326"/>
      <c r="AC4" s="326"/>
      <c r="AD4" s="326"/>
      <c r="AE4" s="179"/>
      <c r="AF4" s="318"/>
      <c r="AG4" s="318"/>
      <c r="AH4" s="318"/>
    </row>
    <row r="5" spans="1:34" ht="15.75" thickBot="1">
      <c r="A5" s="227" t="s">
        <v>134</v>
      </c>
      <c r="B5" s="199"/>
      <c r="C5" s="199"/>
      <c r="D5" s="199"/>
      <c r="E5" s="205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42"/>
      <c r="Q5" s="106"/>
      <c r="R5" s="2"/>
      <c r="S5" s="6"/>
      <c r="T5" s="6"/>
      <c r="U5" s="6" t="s">
        <v>92</v>
      </c>
      <c r="V5" s="6"/>
      <c r="W5" s="6"/>
      <c r="X5" s="6"/>
      <c r="Y5" s="6"/>
      <c r="Z5" s="179"/>
      <c r="AA5" s="179"/>
      <c r="AB5" s="326"/>
      <c r="AC5" s="326"/>
      <c r="AD5" s="326"/>
      <c r="AE5" s="179"/>
      <c r="AF5" s="318"/>
      <c r="AG5" s="318"/>
      <c r="AH5" s="318"/>
    </row>
    <row r="6" spans="1:34" ht="15.75" thickBot="1">
      <c r="A6" s="227" t="s">
        <v>135</v>
      </c>
      <c r="B6" s="199"/>
      <c r="C6" s="199"/>
      <c r="D6" s="199"/>
      <c r="E6" s="206"/>
      <c r="F6" s="20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106"/>
      <c r="R6" s="2"/>
      <c r="S6" s="6"/>
      <c r="T6" s="6"/>
      <c r="U6" s="6" t="s">
        <v>7</v>
      </c>
      <c r="V6" s="6"/>
      <c r="W6" s="6"/>
      <c r="X6" s="6"/>
      <c r="Y6" s="6"/>
      <c r="Z6" s="179"/>
      <c r="AA6" s="179"/>
      <c r="AB6" s="326"/>
      <c r="AC6" s="326"/>
      <c r="AD6" s="326"/>
      <c r="AE6" s="179"/>
      <c r="AF6" s="318"/>
      <c r="AG6" s="318"/>
      <c r="AH6" s="318"/>
    </row>
    <row r="7" spans="1:34" ht="15.75" thickBot="1">
      <c r="A7" s="229" t="s">
        <v>136</v>
      </c>
      <c r="B7" s="334"/>
      <c r="C7" s="334"/>
      <c r="D7" s="334"/>
      <c r="E7" s="334"/>
      <c r="F7" s="207"/>
      <c r="G7" s="200" t="s">
        <v>137</v>
      </c>
      <c r="H7" s="200"/>
      <c r="I7" s="208"/>
      <c r="J7" s="338"/>
      <c r="K7" s="338"/>
      <c r="L7" s="338"/>
      <c r="M7" s="338"/>
      <c r="N7" s="209"/>
      <c r="O7" s="209"/>
      <c r="P7" s="210"/>
      <c r="Q7" s="106"/>
      <c r="R7" s="2"/>
      <c r="S7" s="6"/>
      <c r="T7" s="6"/>
      <c r="U7" s="6" t="s">
        <v>8</v>
      </c>
      <c r="V7" s="6"/>
      <c r="W7" s="6"/>
      <c r="X7" s="6"/>
      <c r="Y7" s="6"/>
      <c r="Z7" s="179"/>
      <c r="AA7" s="179"/>
      <c r="AB7" s="326"/>
      <c r="AC7" s="326"/>
      <c r="AD7" s="326"/>
      <c r="AE7" s="179"/>
      <c r="AF7" s="318"/>
      <c r="AG7" s="318"/>
      <c r="AH7" s="318"/>
    </row>
    <row r="8" spans="1:34" ht="15.75" thickBot="1">
      <c r="A8" s="227" t="s">
        <v>138</v>
      </c>
      <c r="B8" s="199"/>
      <c r="C8" s="205"/>
      <c r="D8" s="205"/>
      <c r="E8" s="334"/>
      <c r="F8" s="334"/>
      <c r="G8" s="334"/>
      <c r="H8" s="334"/>
      <c r="I8" s="207"/>
      <c r="J8" s="207"/>
      <c r="K8" s="209"/>
      <c r="L8" s="209"/>
      <c r="M8" s="209"/>
      <c r="N8" s="209"/>
      <c r="O8" s="209"/>
      <c r="P8" s="210"/>
      <c r="Q8" s="106"/>
      <c r="R8" s="2"/>
      <c r="S8" s="6"/>
      <c r="T8" s="6"/>
      <c r="U8" s="6" t="s">
        <v>10</v>
      </c>
      <c r="V8" s="6"/>
      <c r="W8" s="6"/>
      <c r="X8" s="6"/>
      <c r="Y8" s="6"/>
      <c r="Z8" s="179"/>
      <c r="AA8" s="179"/>
      <c r="AB8" s="326"/>
      <c r="AC8" s="326"/>
      <c r="AD8" s="326"/>
      <c r="AE8" s="179"/>
      <c r="AF8" s="318"/>
      <c r="AG8" s="318"/>
      <c r="AH8" s="318"/>
    </row>
    <row r="9" spans="1:34" ht="15.75" thickBot="1">
      <c r="A9" s="227" t="s">
        <v>139</v>
      </c>
      <c r="B9" s="199"/>
      <c r="C9" s="199"/>
      <c r="D9" s="211"/>
      <c r="E9" s="335"/>
      <c r="F9" s="335"/>
      <c r="G9" s="335"/>
      <c r="H9" s="335"/>
      <c r="I9" s="205"/>
      <c r="J9" s="205"/>
      <c r="K9" s="209"/>
      <c r="L9" s="209"/>
      <c r="M9" s="209"/>
      <c r="N9" s="209"/>
      <c r="O9" s="209"/>
      <c r="P9" s="210"/>
      <c r="Q9" s="106"/>
      <c r="R9" s="2"/>
      <c r="S9" s="6"/>
      <c r="T9" s="6"/>
      <c r="U9" s="6" t="s">
        <v>12</v>
      </c>
      <c r="V9" s="6"/>
      <c r="W9" s="6"/>
      <c r="X9" s="6"/>
      <c r="Y9" s="6"/>
      <c r="Z9" s="179"/>
      <c r="AA9" s="179"/>
      <c r="AB9" s="326"/>
      <c r="AC9" s="326"/>
      <c r="AD9" s="326"/>
      <c r="AE9" s="179"/>
      <c r="AF9" s="318"/>
      <c r="AG9" s="318"/>
      <c r="AH9" s="318"/>
    </row>
    <row r="10" spans="1:34" ht="15">
      <c r="A10" s="329" t="s">
        <v>140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1"/>
      <c r="Q10" s="106"/>
      <c r="R10" s="2"/>
      <c r="S10" s="6"/>
      <c r="T10" s="6"/>
      <c r="U10" s="6" t="s">
        <v>14</v>
      </c>
      <c r="V10" s="6"/>
      <c r="W10" s="6"/>
      <c r="X10" s="6"/>
      <c r="Y10" s="6"/>
      <c r="Z10" s="179"/>
      <c r="AA10" s="179"/>
      <c r="AB10" s="326"/>
      <c r="AC10" s="326"/>
      <c r="AD10" s="326"/>
      <c r="AE10" s="179"/>
      <c r="AF10" s="318"/>
      <c r="AG10" s="318"/>
      <c r="AH10" s="318"/>
    </row>
    <row r="11" spans="1:34" ht="15">
      <c r="A11" s="67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362"/>
      <c r="O11" s="362"/>
      <c r="P11" s="363"/>
      <c r="Q11" s="106"/>
      <c r="R11" s="2"/>
      <c r="S11" s="6"/>
      <c r="T11" s="3" t="s">
        <v>24</v>
      </c>
      <c r="U11" s="11"/>
      <c r="V11" s="179"/>
      <c r="W11" s="6"/>
      <c r="X11" s="6"/>
      <c r="Y11" s="6"/>
      <c r="Z11" s="179"/>
      <c r="AA11" s="179"/>
      <c r="AB11" s="282"/>
      <c r="AC11" s="282"/>
      <c r="AD11" s="282"/>
      <c r="AE11" s="179"/>
      <c r="AF11" s="327"/>
      <c r="AG11" s="327"/>
      <c r="AH11" s="328"/>
    </row>
    <row r="12" spans="1:34" ht="15">
      <c r="A12" s="94" t="s">
        <v>19</v>
      </c>
      <c r="B12" s="95"/>
      <c r="C12" s="95"/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324"/>
      <c r="O12" s="324"/>
      <c r="P12" s="325"/>
      <c r="Q12" s="106"/>
      <c r="R12" s="2"/>
      <c r="S12" s="179"/>
      <c r="T12" s="10"/>
      <c r="U12" s="6" t="s">
        <v>25</v>
      </c>
      <c r="V12" s="10"/>
      <c r="W12" s="179"/>
      <c r="X12" s="179"/>
      <c r="Y12" s="179"/>
      <c r="Z12" s="179"/>
      <c r="AA12" s="179"/>
      <c r="AB12" s="317"/>
      <c r="AC12" s="317"/>
      <c r="AD12" s="317"/>
      <c r="AE12" s="179"/>
      <c r="AF12" s="318"/>
      <c r="AG12" s="318"/>
      <c r="AH12" s="318"/>
    </row>
    <row r="13" spans="1:62" ht="15">
      <c r="A13" s="332" t="s">
        <v>141</v>
      </c>
      <c r="B13" s="333"/>
      <c r="C13" s="333"/>
      <c r="D13" s="219"/>
      <c r="E13" s="297" t="s">
        <v>21</v>
      </c>
      <c r="F13" s="297"/>
      <c r="G13" s="224"/>
      <c r="H13" s="224"/>
      <c r="I13" s="219"/>
      <c r="J13" s="291" t="s">
        <v>5</v>
      </c>
      <c r="K13" s="291"/>
      <c r="L13" s="226"/>
      <c r="M13" s="226"/>
      <c r="N13" s="291" t="s">
        <v>23</v>
      </c>
      <c r="O13" s="291"/>
      <c r="P13" s="292"/>
      <c r="Q13" s="106"/>
      <c r="R13" s="2"/>
      <c r="S13" s="179"/>
      <c r="T13" s="6"/>
      <c r="U13" s="6" t="s">
        <v>26</v>
      </c>
      <c r="V13" s="6"/>
      <c r="W13" s="6"/>
      <c r="X13" s="6"/>
      <c r="Y13" s="179"/>
      <c r="Z13" s="179"/>
      <c r="AA13" s="179"/>
      <c r="AB13" s="317"/>
      <c r="AC13" s="317"/>
      <c r="AD13" s="317"/>
      <c r="AE13" s="179"/>
      <c r="AF13" s="318"/>
      <c r="AG13" s="318"/>
      <c r="AH13" s="318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295" t="s">
        <v>90</v>
      </c>
      <c r="B14" s="296"/>
      <c r="C14" s="296"/>
      <c r="D14" s="224"/>
      <c r="E14" s="298"/>
      <c r="F14" s="298"/>
      <c r="G14" s="224"/>
      <c r="H14" s="224"/>
      <c r="I14" s="219"/>
      <c r="J14" s="323"/>
      <c r="K14" s="323"/>
      <c r="L14" s="219"/>
      <c r="M14" s="219"/>
      <c r="N14" s="276">
        <f>(J14*E14)</f>
        <v>0</v>
      </c>
      <c r="O14" s="276"/>
      <c r="P14" s="277"/>
      <c r="Q14" s="106"/>
      <c r="R14" s="2"/>
      <c r="S14" s="179"/>
      <c r="T14" s="6"/>
      <c r="U14" s="6" t="s">
        <v>29</v>
      </c>
      <c r="V14" s="6"/>
      <c r="W14" s="6"/>
      <c r="X14" s="6"/>
      <c r="Y14" s="179"/>
      <c r="Z14" s="179"/>
      <c r="AA14" s="179"/>
      <c r="AB14" s="317"/>
      <c r="AC14" s="317"/>
      <c r="AD14" s="317"/>
      <c r="AE14" s="179"/>
      <c r="AF14" s="318"/>
      <c r="AG14" s="318"/>
      <c r="AH14" s="318"/>
      <c r="BC14" s="7" t="s">
        <v>20</v>
      </c>
    </row>
    <row r="15" spans="1:34" ht="15">
      <c r="A15" s="106"/>
      <c r="B15" s="219"/>
      <c r="C15" s="219"/>
      <c r="D15" s="223"/>
      <c r="E15" s="223"/>
      <c r="F15" s="219"/>
      <c r="G15" s="219"/>
      <c r="H15" s="219"/>
      <c r="I15" s="219"/>
      <c r="J15" s="219"/>
      <c r="K15" s="219"/>
      <c r="L15" s="219"/>
      <c r="M15" s="219"/>
      <c r="N15" s="285">
        <f>SUM(N14:P14)</f>
        <v>0</v>
      </c>
      <c r="O15" s="285"/>
      <c r="P15" s="286"/>
      <c r="Q15" s="106"/>
      <c r="R15" s="2"/>
      <c r="S15" s="179"/>
      <c r="T15" s="6"/>
      <c r="U15" s="6" t="s">
        <v>31</v>
      </c>
      <c r="V15" s="6"/>
      <c r="W15" s="6"/>
      <c r="X15" s="6"/>
      <c r="Y15" s="179"/>
      <c r="Z15" s="179"/>
      <c r="AA15" s="179"/>
      <c r="AB15" s="317"/>
      <c r="AC15" s="317"/>
      <c r="AD15" s="317"/>
      <c r="AE15" s="179"/>
      <c r="AF15" s="318"/>
      <c r="AG15" s="318"/>
      <c r="AH15" s="318"/>
    </row>
    <row r="16" spans="1:34" ht="15">
      <c r="A16" s="98" t="s">
        <v>18</v>
      </c>
      <c r="B16" s="99"/>
      <c r="C16" s="100">
        <v>1</v>
      </c>
      <c r="D16" s="99"/>
      <c r="E16" s="99"/>
      <c r="F16" s="99"/>
      <c r="G16" s="99"/>
      <c r="H16" s="99"/>
      <c r="I16" s="99"/>
      <c r="J16" s="99"/>
      <c r="K16" s="99"/>
      <c r="L16" s="101"/>
      <c r="M16" s="101"/>
      <c r="N16" s="321"/>
      <c r="O16" s="321"/>
      <c r="P16" s="322"/>
      <c r="Q16" s="106"/>
      <c r="R16" s="2"/>
      <c r="S16" s="179"/>
      <c r="T16" s="6"/>
      <c r="U16" s="6" t="s">
        <v>33</v>
      </c>
      <c r="V16" s="6"/>
      <c r="W16" s="6"/>
      <c r="X16" s="6"/>
      <c r="Y16" s="179"/>
      <c r="Z16" s="179"/>
      <c r="AA16" s="179"/>
      <c r="AB16" s="317"/>
      <c r="AC16" s="317"/>
      <c r="AD16" s="317"/>
      <c r="AE16" s="179"/>
      <c r="AF16" s="318"/>
      <c r="AG16" s="318"/>
      <c r="AH16" s="318"/>
    </row>
    <row r="17" spans="1:34" ht="15">
      <c r="A17" s="315" t="s">
        <v>27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316"/>
      <c r="Q17" s="106"/>
      <c r="R17" s="2"/>
      <c r="S17" s="179"/>
      <c r="T17" s="6"/>
      <c r="U17" s="6" t="s">
        <v>35</v>
      </c>
      <c r="V17" s="6"/>
      <c r="W17" s="6"/>
      <c r="X17" s="6"/>
      <c r="Y17" s="179"/>
      <c r="Z17" s="179"/>
      <c r="AA17" s="179"/>
      <c r="AB17" s="317"/>
      <c r="AC17" s="317"/>
      <c r="AD17" s="317"/>
      <c r="AE17" s="179"/>
      <c r="AF17" s="318"/>
      <c r="AG17" s="318"/>
      <c r="AH17" s="318"/>
    </row>
    <row r="18" spans="1:34" ht="15">
      <c r="A18" s="106"/>
      <c r="B18" s="219"/>
      <c r="C18" s="219" t="s">
        <v>28</v>
      </c>
      <c r="D18" s="219"/>
      <c r="E18" s="219"/>
      <c r="F18" s="219"/>
      <c r="G18" s="225"/>
      <c r="H18" s="225"/>
      <c r="I18" s="219"/>
      <c r="J18" s="12"/>
      <c r="K18" s="12"/>
      <c r="L18" s="12">
        <v>0.2</v>
      </c>
      <c r="M18" s="218">
        <f>IF($C$16=1,'Cálculo Auxiliares'!L58,0)</f>
        <v>0.2</v>
      </c>
      <c r="N18" s="279">
        <f>(N$15*M18)</f>
        <v>0</v>
      </c>
      <c r="O18" s="279"/>
      <c r="P18" s="280"/>
      <c r="Q18" s="106"/>
      <c r="R18" s="2"/>
      <c r="S18" s="179"/>
      <c r="T18" s="6"/>
      <c r="U18" s="6" t="s">
        <v>37</v>
      </c>
      <c r="V18" s="6"/>
      <c r="W18" s="6"/>
      <c r="X18" s="6"/>
      <c r="Y18" s="179"/>
      <c r="Z18" s="179"/>
      <c r="AA18" s="179"/>
      <c r="AB18" s="317"/>
      <c r="AC18" s="317"/>
      <c r="AD18" s="317"/>
      <c r="AE18" s="179"/>
      <c r="AF18" s="318"/>
      <c r="AG18" s="318"/>
      <c r="AH18" s="318"/>
    </row>
    <row r="19" spans="1:34" ht="15.75" thickBot="1">
      <c r="A19" s="106"/>
      <c r="B19" s="219"/>
      <c r="C19" s="219" t="s">
        <v>30</v>
      </c>
      <c r="D19" s="219"/>
      <c r="E19" s="219"/>
      <c r="F19" s="219"/>
      <c r="G19" s="225"/>
      <c r="H19" s="225"/>
      <c r="I19" s="219"/>
      <c r="J19" s="218"/>
      <c r="K19" s="218"/>
      <c r="L19" s="218">
        <v>0.015</v>
      </c>
      <c r="M19" s="218">
        <f>IF($C$16=1,'Cálculo Auxiliares'!L59,0)</f>
        <v>0.015</v>
      </c>
      <c r="N19" s="279">
        <f>(N$15*M19)</f>
        <v>0</v>
      </c>
      <c r="O19" s="279"/>
      <c r="P19" s="280"/>
      <c r="Q19" s="106"/>
      <c r="R19" s="2"/>
      <c r="S19" s="179"/>
      <c r="T19" s="179"/>
      <c r="U19" s="180" t="s">
        <v>42</v>
      </c>
      <c r="V19" s="179"/>
      <c r="W19" s="179"/>
      <c r="X19" s="179"/>
      <c r="Y19" s="179"/>
      <c r="Z19" s="179"/>
      <c r="AA19" s="179"/>
      <c r="AB19" s="305"/>
      <c r="AC19" s="305"/>
      <c r="AD19" s="305"/>
      <c r="AE19" s="179"/>
      <c r="AF19" s="319">
        <f>SUM(AF4:AH18)</f>
        <v>0</v>
      </c>
      <c r="AG19" s="319"/>
      <c r="AH19" s="320"/>
    </row>
    <row r="20" spans="1:34" ht="15.75" thickBot="1">
      <c r="A20" s="106"/>
      <c r="B20" s="219"/>
      <c r="C20" s="219" t="s">
        <v>32</v>
      </c>
      <c r="D20" s="219"/>
      <c r="E20" s="219"/>
      <c r="F20" s="219"/>
      <c r="G20" s="225"/>
      <c r="H20" s="225"/>
      <c r="I20" s="219"/>
      <c r="J20" s="218"/>
      <c r="K20" s="218"/>
      <c r="L20" s="218">
        <v>0.01</v>
      </c>
      <c r="M20" s="218">
        <f>IF($C$16=1,'Cálculo Auxiliares'!L60,0)</f>
        <v>0.01</v>
      </c>
      <c r="N20" s="279">
        <f aca="true" t="shared" si="0" ref="N20:N25">(N$15*M20)</f>
        <v>0</v>
      </c>
      <c r="O20" s="279"/>
      <c r="P20" s="280"/>
      <c r="Q20" s="63"/>
      <c r="R20" s="64"/>
      <c r="S20" s="65"/>
      <c r="T20" s="288" t="s">
        <v>43</v>
      </c>
      <c r="U20" s="288"/>
      <c r="V20" s="288"/>
      <c r="W20" s="288"/>
      <c r="X20" s="288"/>
      <c r="Y20" s="288"/>
      <c r="Z20" s="66"/>
      <c r="AA20" s="66"/>
      <c r="AB20" s="66"/>
      <c r="AC20" s="66"/>
      <c r="AD20" s="66"/>
      <c r="AE20" s="66"/>
      <c r="AF20" s="287">
        <f>SUM(N60,AF19)</f>
        <v>0</v>
      </c>
      <c r="AG20" s="288"/>
      <c r="AH20" s="289"/>
    </row>
    <row r="21" spans="1:34" ht="15">
      <c r="A21" s="106"/>
      <c r="B21" s="219"/>
      <c r="C21" s="219" t="s">
        <v>34</v>
      </c>
      <c r="D21" s="219"/>
      <c r="E21" s="219"/>
      <c r="F21" s="219"/>
      <c r="G21" s="225"/>
      <c r="H21" s="225"/>
      <c r="I21" s="219"/>
      <c r="J21" s="218"/>
      <c r="K21" s="218"/>
      <c r="L21" s="218">
        <v>0.002</v>
      </c>
      <c r="M21" s="218">
        <f>IF($C$16=1,'Cálculo Auxiliares'!L61,0)</f>
        <v>0.002</v>
      </c>
      <c r="N21" s="279">
        <f t="shared" si="0"/>
        <v>0</v>
      </c>
      <c r="O21" s="279"/>
      <c r="P21" s="280"/>
      <c r="Q21" s="78"/>
      <c r="R21" s="79"/>
      <c r="S21" s="80"/>
      <c r="T21" s="81" t="s">
        <v>45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2"/>
      <c r="AH21" s="83"/>
    </row>
    <row r="22" spans="1:34" ht="15">
      <c r="A22" s="106"/>
      <c r="B22" s="219"/>
      <c r="C22" s="219" t="s">
        <v>36</v>
      </c>
      <c r="D22" s="219"/>
      <c r="E22" s="219"/>
      <c r="F22" s="219"/>
      <c r="G22" s="225"/>
      <c r="H22" s="225"/>
      <c r="I22" s="219"/>
      <c r="J22" s="218"/>
      <c r="K22" s="218"/>
      <c r="L22" s="218">
        <v>0.025</v>
      </c>
      <c r="M22" s="218">
        <f>IF($C$16=1,'Cálculo Auxiliares'!L62,0)</f>
        <v>0.025</v>
      </c>
      <c r="N22" s="279">
        <f t="shared" si="0"/>
        <v>0</v>
      </c>
      <c r="O22" s="279"/>
      <c r="P22" s="280"/>
      <c r="Q22" s="106"/>
      <c r="R22" s="2"/>
      <c r="S22" s="179"/>
      <c r="T22" s="179"/>
      <c r="U22" s="179" t="s">
        <v>47</v>
      </c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311">
        <f>AF20</f>
        <v>0</v>
      </c>
      <c r="AG22" s="311"/>
      <c r="AH22" s="312"/>
    </row>
    <row r="23" spans="1:34" ht="15">
      <c r="A23" s="106"/>
      <c r="B23" s="219"/>
      <c r="C23" s="219" t="s">
        <v>38</v>
      </c>
      <c r="D23" s="219"/>
      <c r="E23" s="219"/>
      <c r="F23" s="219"/>
      <c r="G23" s="225"/>
      <c r="H23" s="225"/>
      <c r="I23" s="219"/>
      <c r="J23" s="218"/>
      <c r="K23" s="218"/>
      <c r="L23" s="218">
        <v>0.08</v>
      </c>
      <c r="M23" s="218">
        <v>0.08</v>
      </c>
      <c r="N23" s="279">
        <f t="shared" si="0"/>
        <v>0</v>
      </c>
      <c r="O23" s="279"/>
      <c r="P23" s="280"/>
      <c r="Q23" s="106"/>
      <c r="R23" s="2"/>
      <c r="S23" s="179"/>
      <c r="T23" s="179"/>
      <c r="U23" s="179" t="s">
        <v>49</v>
      </c>
      <c r="V23" s="179"/>
      <c r="W23" s="179"/>
      <c r="X23" s="179"/>
      <c r="Y23" s="179"/>
      <c r="Z23" s="179"/>
      <c r="AA23" s="179"/>
      <c r="AB23" s="179"/>
      <c r="AC23" s="179"/>
      <c r="AD23" s="179"/>
      <c r="AE23" s="238"/>
      <c r="AF23" s="309">
        <f>(AF22*AE23)</f>
        <v>0</v>
      </c>
      <c r="AG23" s="309"/>
      <c r="AH23" s="310"/>
    </row>
    <row r="24" spans="1:34" ht="15">
      <c r="A24" s="106"/>
      <c r="B24" s="219"/>
      <c r="C24" s="219" t="s">
        <v>39</v>
      </c>
      <c r="D24" s="219"/>
      <c r="E24" s="219"/>
      <c r="F24" s="219"/>
      <c r="G24" s="225"/>
      <c r="H24" s="225"/>
      <c r="I24" s="219"/>
      <c r="J24" s="218"/>
      <c r="K24" s="218"/>
      <c r="L24" s="218">
        <v>0.03</v>
      </c>
      <c r="M24" s="218">
        <f>IF($C$16=1,'Cálculo Auxiliares'!L64,0)</f>
        <v>0.03</v>
      </c>
      <c r="N24" s="279">
        <f t="shared" si="0"/>
        <v>0</v>
      </c>
      <c r="O24" s="279"/>
      <c r="P24" s="280"/>
      <c r="Q24" s="106"/>
      <c r="R24" s="2"/>
      <c r="S24" s="179"/>
      <c r="T24" s="179"/>
      <c r="U24" s="180" t="s">
        <v>42</v>
      </c>
      <c r="V24" s="179"/>
      <c r="W24" s="179"/>
      <c r="X24" s="179"/>
      <c r="Y24" s="179"/>
      <c r="Z24" s="179"/>
      <c r="AA24" s="179"/>
      <c r="AB24" s="179"/>
      <c r="AC24" s="179"/>
      <c r="AD24" s="179"/>
      <c r="AE24" s="12"/>
      <c r="AF24" s="311">
        <f>SUM(AF22:AH23)</f>
        <v>0</v>
      </c>
      <c r="AG24" s="311"/>
      <c r="AH24" s="312"/>
    </row>
    <row r="25" spans="1:34" ht="15">
      <c r="A25" s="106"/>
      <c r="B25" s="219"/>
      <c r="C25" s="219" t="s">
        <v>40</v>
      </c>
      <c r="D25" s="219"/>
      <c r="E25" s="219"/>
      <c r="F25" s="219"/>
      <c r="G25" s="225"/>
      <c r="H25" s="225"/>
      <c r="I25" s="219"/>
      <c r="J25" s="218"/>
      <c r="K25" s="218"/>
      <c r="L25" s="218">
        <v>0.006</v>
      </c>
      <c r="M25" s="218">
        <f>IF($C$16=1,'Cálculo Auxiliares'!L65,0)</f>
        <v>0.006</v>
      </c>
      <c r="N25" s="279">
        <f t="shared" si="0"/>
        <v>0</v>
      </c>
      <c r="O25" s="279"/>
      <c r="P25" s="280"/>
      <c r="Q25" s="84"/>
      <c r="R25" s="74"/>
      <c r="S25" s="68"/>
      <c r="T25" s="81" t="s">
        <v>52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85"/>
      <c r="AH25" s="86"/>
    </row>
    <row r="26" spans="1:34" ht="15">
      <c r="A26" s="106"/>
      <c r="B26" s="219"/>
      <c r="C26" s="13" t="s">
        <v>41</v>
      </c>
      <c r="D26" s="13"/>
      <c r="E26" s="13"/>
      <c r="F26" s="13"/>
      <c r="G26" s="225"/>
      <c r="H26" s="225"/>
      <c r="I26" s="219"/>
      <c r="J26" s="225"/>
      <c r="K26" s="222"/>
      <c r="L26" s="222"/>
      <c r="M26" s="218">
        <f>SUM(M18:M25)</f>
        <v>0.3680000000000001</v>
      </c>
      <c r="N26" s="283">
        <f>SUM(N18:P25)</f>
        <v>0</v>
      </c>
      <c r="O26" s="283"/>
      <c r="P26" s="284"/>
      <c r="Q26" s="106"/>
      <c r="R26" s="2"/>
      <c r="S26" s="179"/>
      <c r="T26" s="179"/>
      <c r="U26" s="179" t="s">
        <v>54</v>
      </c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313">
        <f>AF24</f>
        <v>0</v>
      </c>
      <c r="AG26" s="313"/>
      <c r="AH26" s="314"/>
    </row>
    <row r="27" spans="1:34" ht="15">
      <c r="A27" s="106"/>
      <c r="B27" s="219"/>
      <c r="C27" s="219"/>
      <c r="D27" s="219"/>
      <c r="E27" s="13"/>
      <c r="F27" s="219"/>
      <c r="G27" s="219"/>
      <c r="H27" s="219"/>
      <c r="I27" s="219"/>
      <c r="J27" s="219"/>
      <c r="K27" s="14"/>
      <c r="L27" s="222"/>
      <c r="M27" s="222"/>
      <c r="N27" s="279"/>
      <c r="O27" s="279"/>
      <c r="P27" s="280"/>
      <c r="Q27" s="106"/>
      <c r="R27" s="2"/>
      <c r="S27" s="179"/>
      <c r="T27" s="179"/>
      <c r="U27" s="179" t="s">
        <v>56</v>
      </c>
      <c r="V27" s="179"/>
      <c r="W27" s="179"/>
      <c r="X27" s="179"/>
      <c r="Y27" s="179"/>
      <c r="Z27" s="179"/>
      <c r="AA27" s="179"/>
      <c r="AB27" s="179"/>
      <c r="AC27" s="179"/>
      <c r="AD27" s="179"/>
      <c r="AE27" s="238"/>
      <c r="AF27" s="309">
        <f>(AE27*AF26)</f>
        <v>0</v>
      </c>
      <c r="AG27" s="309"/>
      <c r="AH27" s="310"/>
    </row>
    <row r="28" spans="1:34" ht="15">
      <c r="A28" s="290" t="s">
        <v>44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2"/>
      <c r="Q28" s="106"/>
      <c r="R28" s="2"/>
      <c r="S28" s="179"/>
      <c r="T28" s="179"/>
      <c r="U28" s="180" t="s">
        <v>42</v>
      </c>
      <c r="V28" s="180"/>
      <c r="W28" s="179"/>
      <c r="X28" s="179"/>
      <c r="Y28" s="179"/>
      <c r="Z28" s="179"/>
      <c r="AA28" s="179"/>
      <c r="AB28" s="179"/>
      <c r="AC28" s="179"/>
      <c r="AD28" s="179"/>
      <c r="AE28" s="179"/>
      <c r="AF28" s="311">
        <f>SUM(AF26:AH27)</f>
        <v>0</v>
      </c>
      <c r="AG28" s="311"/>
      <c r="AH28" s="312"/>
    </row>
    <row r="29" spans="1:34" ht="15">
      <c r="A29" s="106"/>
      <c r="B29" s="219"/>
      <c r="C29" s="15" t="s">
        <v>46</v>
      </c>
      <c r="D29" s="15"/>
      <c r="E29" s="15"/>
      <c r="F29" s="15"/>
      <c r="G29" s="225"/>
      <c r="H29" s="225"/>
      <c r="I29" s="219"/>
      <c r="J29" s="278">
        <v>0.11111111111111109</v>
      </c>
      <c r="K29" s="278"/>
      <c r="L29" s="278"/>
      <c r="M29" s="278"/>
      <c r="N29" s="279">
        <f>(N$15*J29)</f>
        <v>0</v>
      </c>
      <c r="O29" s="279"/>
      <c r="P29" s="280"/>
      <c r="Q29" s="84"/>
      <c r="R29" s="74"/>
      <c r="S29" s="68"/>
      <c r="T29" s="81" t="s">
        <v>59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87"/>
      <c r="AG29" s="88"/>
      <c r="AH29" s="89"/>
    </row>
    <row r="30" spans="1:34" ht="15">
      <c r="A30" s="106"/>
      <c r="B30" s="219"/>
      <c r="C30" s="15" t="s">
        <v>48</v>
      </c>
      <c r="D30" s="15"/>
      <c r="E30" s="15"/>
      <c r="F30" s="15"/>
      <c r="G30" s="225"/>
      <c r="H30" s="225"/>
      <c r="I30" s="219"/>
      <c r="J30" s="281">
        <v>0.0194</v>
      </c>
      <c r="K30" s="282"/>
      <c r="L30" s="282"/>
      <c r="M30" s="282"/>
      <c r="N30" s="279">
        <f aca="true" t="shared" si="1" ref="N30:N36">(N$15*J30)</f>
        <v>0</v>
      </c>
      <c r="O30" s="279"/>
      <c r="P30" s="280"/>
      <c r="Q30" s="106"/>
      <c r="R30" s="2"/>
      <c r="S30" s="179"/>
      <c r="T30" s="11"/>
      <c r="U30" s="179" t="s">
        <v>61</v>
      </c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311">
        <f>AF28</f>
        <v>0</v>
      </c>
      <c r="AG30" s="311"/>
      <c r="AH30" s="312"/>
    </row>
    <row r="31" spans="1:34" ht="15">
      <c r="A31" s="106"/>
      <c r="B31" s="219"/>
      <c r="C31" s="15" t="s">
        <v>50</v>
      </c>
      <c r="D31" s="15"/>
      <c r="E31" s="15"/>
      <c r="F31" s="15"/>
      <c r="G31" s="225"/>
      <c r="H31" s="225"/>
      <c r="I31" s="219"/>
      <c r="J31" s="281">
        <v>0.0139</v>
      </c>
      <c r="K31" s="282"/>
      <c r="L31" s="282"/>
      <c r="M31" s="282"/>
      <c r="N31" s="279">
        <f t="shared" si="1"/>
        <v>0</v>
      </c>
      <c r="O31" s="279"/>
      <c r="P31" s="280"/>
      <c r="Q31" s="106"/>
      <c r="R31" s="2"/>
      <c r="S31" s="179"/>
      <c r="T31" s="11"/>
      <c r="U31" s="179" t="s">
        <v>62</v>
      </c>
      <c r="V31" s="179"/>
      <c r="W31" s="179"/>
      <c r="X31" s="179"/>
      <c r="Y31" s="179"/>
      <c r="Z31" s="179"/>
      <c r="AA31" s="179"/>
      <c r="AB31" s="179"/>
      <c r="AC31" s="179"/>
      <c r="AD31" s="179"/>
      <c r="AE31" s="239"/>
      <c r="AF31" s="307">
        <f>(AF$30*AE31)</f>
        <v>0</v>
      </c>
      <c r="AG31" s="307"/>
      <c r="AH31" s="308"/>
    </row>
    <row r="32" spans="1:34" ht="15">
      <c r="A32" s="106"/>
      <c r="B32" s="219"/>
      <c r="C32" s="15" t="s">
        <v>51</v>
      </c>
      <c r="D32" s="15"/>
      <c r="E32" s="15"/>
      <c r="F32" s="15"/>
      <c r="G32" s="225"/>
      <c r="H32" s="225"/>
      <c r="I32" s="219"/>
      <c r="J32" s="281">
        <v>0.0033</v>
      </c>
      <c r="K32" s="282"/>
      <c r="L32" s="282"/>
      <c r="M32" s="282"/>
      <c r="N32" s="279">
        <f t="shared" si="1"/>
        <v>0</v>
      </c>
      <c r="O32" s="279"/>
      <c r="P32" s="280"/>
      <c r="Q32" s="106"/>
      <c r="R32" s="2"/>
      <c r="S32" s="179"/>
      <c r="T32" s="11"/>
      <c r="U32" s="179" t="s">
        <v>64</v>
      </c>
      <c r="V32" s="179"/>
      <c r="W32" s="179"/>
      <c r="X32" s="179"/>
      <c r="Y32" s="179"/>
      <c r="Z32" s="179"/>
      <c r="AA32" s="179"/>
      <c r="AB32" s="179"/>
      <c r="AC32" s="179"/>
      <c r="AD32" s="179"/>
      <c r="AE32" s="239"/>
      <c r="AF32" s="307">
        <f>(AF$30*AE32)</f>
        <v>0</v>
      </c>
      <c r="AG32" s="307"/>
      <c r="AH32" s="308"/>
    </row>
    <row r="33" spans="1:34" ht="15">
      <c r="A33" s="106"/>
      <c r="B33" s="219"/>
      <c r="C33" s="15" t="s">
        <v>53</v>
      </c>
      <c r="D33" s="15"/>
      <c r="E33" s="15"/>
      <c r="F33" s="15"/>
      <c r="G33" s="225"/>
      <c r="H33" s="225"/>
      <c r="I33" s="219"/>
      <c r="J33" s="281">
        <v>0.0027</v>
      </c>
      <c r="K33" s="282"/>
      <c r="L33" s="282"/>
      <c r="M33" s="282"/>
      <c r="N33" s="279">
        <f t="shared" si="1"/>
        <v>0</v>
      </c>
      <c r="O33" s="279"/>
      <c r="P33" s="280"/>
      <c r="Q33" s="106"/>
      <c r="R33" s="2"/>
      <c r="S33" s="179"/>
      <c r="T33" s="179"/>
      <c r="U33" s="179" t="s">
        <v>66</v>
      </c>
      <c r="V33" s="179"/>
      <c r="W33" s="179"/>
      <c r="X33" s="179"/>
      <c r="Y33" s="179"/>
      <c r="Z33" s="179"/>
      <c r="AA33" s="179"/>
      <c r="AB33" s="179"/>
      <c r="AC33" s="179"/>
      <c r="AD33" s="179"/>
      <c r="AE33" s="239"/>
      <c r="AF33" s="307">
        <f>(AF$30*AE33)</f>
        <v>0</v>
      </c>
      <c r="AG33" s="307"/>
      <c r="AH33" s="308"/>
    </row>
    <row r="34" spans="1:34" ht="15">
      <c r="A34" s="106"/>
      <c r="B34" s="219"/>
      <c r="C34" s="17" t="s">
        <v>55</v>
      </c>
      <c r="D34" s="17"/>
      <c r="E34" s="17"/>
      <c r="F34" s="17"/>
      <c r="G34" s="225"/>
      <c r="H34" s="225"/>
      <c r="I34" s="219"/>
      <c r="J34" s="304">
        <v>0.0007</v>
      </c>
      <c r="K34" s="304"/>
      <c r="L34" s="304"/>
      <c r="M34" s="304"/>
      <c r="N34" s="279">
        <f t="shared" si="1"/>
        <v>0</v>
      </c>
      <c r="O34" s="279"/>
      <c r="P34" s="280"/>
      <c r="Q34" s="106"/>
      <c r="R34" s="2"/>
      <c r="S34" s="179"/>
      <c r="T34" s="179"/>
      <c r="U34" s="179" t="s">
        <v>68</v>
      </c>
      <c r="V34" s="179"/>
      <c r="W34" s="179"/>
      <c r="X34" s="179"/>
      <c r="Y34" s="179"/>
      <c r="Z34" s="179"/>
      <c r="AA34" s="179"/>
      <c r="AB34" s="179"/>
      <c r="AC34" s="179"/>
      <c r="AD34" s="179"/>
      <c r="AE34" s="239"/>
      <c r="AF34" s="307">
        <f>(AF$30*AE34)</f>
        <v>0</v>
      </c>
      <c r="AG34" s="307"/>
      <c r="AH34" s="308"/>
    </row>
    <row r="35" spans="1:34" ht="15">
      <c r="A35" s="106"/>
      <c r="B35" s="219"/>
      <c r="C35" s="15" t="s">
        <v>57</v>
      </c>
      <c r="D35" s="15"/>
      <c r="E35" s="15"/>
      <c r="F35" s="15"/>
      <c r="G35" s="225"/>
      <c r="H35" s="225"/>
      <c r="I35" s="219"/>
      <c r="J35" s="281">
        <v>0.0002</v>
      </c>
      <c r="K35" s="282"/>
      <c r="L35" s="282"/>
      <c r="M35" s="282"/>
      <c r="N35" s="279">
        <f t="shared" si="1"/>
        <v>0</v>
      </c>
      <c r="O35" s="279"/>
      <c r="P35" s="280"/>
      <c r="Q35" s="106"/>
      <c r="R35" s="2"/>
      <c r="S35" s="179"/>
      <c r="T35" s="179"/>
      <c r="U35" s="180" t="s">
        <v>70</v>
      </c>
      <c r="V35" s="180"/>
      <c r="W35" s="180"/>
      <c r="X35" s="179"/>
      <c r="Y35" s="179"/>
      <c r="Z35" s="179"/>
      <c r="AA35" s="179"/>
      <c r="AB35" s="179"/>
      <c r="AC35" s="179"/>
      <c r="AD35" s="20"/>
      <c r="AE35" s="21">
        <f>SUM(AE31:AE34)</f>
        <v>0</v>
      </c>
      <c r="AF35" s="285">
        <f>SUM(AF31:AH34)</f>
        <v>0</v>
      </c>
      <c r="AG35" s="285"/>
      <c r="AH35" s="286"/>
    </row>
    <row r="36" spans="1:34" ht="15.75" thickBot="1">
      <c r="A36" s="106"/>
      <c r="B36" s="219"/>
      <c r="C36" s="15" t="s">
        <v>58</v>
      </c>
      <c r="D36" s="15"/>
      <c r="E36" s="15"/>
      <c r="F36" s="15"/>
      <c r="G36" s="225"/>
      <c r="H36" s="225"/>
      <c r="I36" s="219"/>
      <c r="J36" s="278">
        <v>0.0833333333333333</v>
      </c>
      <c r="K36" s="278"/>
      <c r="L36" s="278"/>
      <c r="M36" s="278"/>
      <c r="N36" s="279">
        <f t="shared" si="1"/>
        <v>0</v>
      </c>
      <c r="O36" s="279"/>
      <c r="P36" s="280"/>
      <c r="Q36" s="106"/>
      <c r="R36" s="2"/>
      <c r="S36" s="179"/>
      <c r="T36" s="179"/>
      <c r="U36" s="179"/>
      <c r="V36" s="9"/>
      <c r="W36" s="179"/>
      <c r="X36" s="179"/>
      <c r="Y36" s="179"/>
      <c r="Z36" s="179"/>
      <c r="AA36" s="179"/>
      <c r="AB36" s="179"/>
      <c r="AC36" s="179"/>
      <c r="AD36" s="179"/>
      <c r="AE36" s="179"/>
      <c r="AF36" s="305"/>
      <c r="AG36" s="305"/>
      <c r="AH36" s="306"/>
    </row>
    <row r="37" spans="1:34" ht="15">
      <c r="A37" s="106"/>
      <c r="B37" s="219"/>
      <c r="C37" s="13" t="s">
        <v>60</v>
      </c>
      <c r="D37" s="219"/>
      <c r="E37" s="219"/>
      <c r="F37" s="219"/>
      <c r="G37" s="225"/>
      <c r="H37" s="225"/>
      <c r="I37" s="219"/>
      <c r="J37" s="219"/>
      <c r="K37" s="219"/>
      <c r="L37" s="301">
        <f>SUM(J29:M36)</f>
        <v>0.23464444444444438</v>
      </c>
      <c r="M37" s="301"/>
      <c r="N37" s="283">
        <f>SUM(N29:P36)</f>
        <v>0</v>
      </c>
      <c r="O37" s="283"/>
      <c r="P37" s="284"/>
      <c r="Q37" s="55"/>
      <c r="R37" s="56"/>
      <c r="S37" s="57"/>
      <c r="T37" s="58" t="s">
        <v>73</v>
      </c>
      <c r="U37" s="58"/>
      <c r="V37" s="58"/>
      <c r="W37" s="58"/>
      <c r="X37" s="58"/>
      <c r="Y37" s="58"/>
      <c r="Z37" s="58"/>
      <c r="AA37" s="59"/>
      <c r="AB37" s="59"/>
      <c r="AC37" s="57"/>
      <c r="AD37" s="57"/>
      <c r="AE37" s="57"/>
      <c r="AF37" s="299">
        <f>SUM(AF30,AF35)</f>
        <v>0</v>
      </c>
      <c r="AG37" s="299"/>
      <c r="AH37" s="300"/>
    </row>
    <row r="38" spans="1:34" ht="15.75" thickBot="1">
      <c r="A38" s="106"/>
      <c r="B38" s="219"/>
      <c r="C38" s="219"/>
      <c r="D38" s="219"/>
      <c r="E38" s="13"/>
      <c r="F38" s="219"/>
      <c r="G38" s="219"/>
      <c r="H38" s="219"/>
      <c r="I38" s="219"/>
      <c r="J38" s="219"/>
      <c r="K38" s="219"/>
      <c r="L38" s="222"/>
      <c r="M38" s="222"/>
      <c r="N38" s="220"/>
      <c r="O38" s="220"/>
      <c r="P38" s="221"/>
      <c r="Q38" s="60"/>
      <c r="R38" s="61"/>
      <c r="S38" s="61"/>
      <c r="T38" s="62" t="s">
        <v>75</v>
      </c>
      <c r="U38" s="62"/>
      <c r="V38" s="62"/>
      <c r="W38" s="62"/>
      <c r="X38" s="62"/>
      <c r="Y38" s="62"/>
      <c r="Z38" s="62"/>
      <c r="AA38" s="61"/>
      <c r="AB38" s="61"/>
      <c r="AC38" s="61"/>
      <c r="AD38" s="61"/>
      <c r="AE38" s="61"/>
      <c r="AF38" s="302">
        <f>(AF37*12)</f>
        <v>0</v>
      </c>
      <c r="AG38" s="302"/>
      <c r="AH38" s="303"/>
    </row>
    <row r="39" spans="1:34" ht="15.75" thickBot="1">
      <c r="A39" s="290" t="s">
        <v>63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  <c r="Q39" s="173"/>
      <c r="R39" s="174"/>
      <c r="S39" s="174"/>
      <c r="T39" s="175" t="s">
        <v>127</v>
      </c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287">
        <f>AF37/120</f>
        <v>0</v>
      </c>
      <c r="AG39" s="288"/>
      <c r="AH39" s="289"/>
    </row>
    <row r="40" spans="1:34" ht="15">
      <c r="A40" s="106"/>
      <c r="B40" s="219"/>
      <c r="C40" s="15" t="s">
        <v>65</v>
      </c>
      <c r="D40" s="15"/>
      <c r="E40" s="15"/>
      <c r="F40" s="15"/>
      <c r="G40" s="225"/>
      <c r="H40" s="225"/>
      <c r="I40" s="219"/>
      <c r="J40" s="219"/>
      <c r="K40" s="19"/>
      <c r="L40" s="217"/>
      <c r="M40" s="217">
        <v>0.0042</v>
      </c>
      <c r="N40" s="293">
        <f>(N$15*M40)</f>
        <v>0</v>
      </c>
      <c r="O40" s="293"/>
      <c r="P40" s="29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106"/>
      <c r="B41" s="219"/>
      <c r="C41" s="15" t="s">
        <v>67</v>
      </c>
      <c r="D41" s="15"/>
      <c r="E41" s="15"/>
      <c r="F41" s="15"/>
      <c r="G41" s="225"/>
      <c r="H41" s="225"/>
      <c r="I41" s="219"/>
      <c r="J41" s="219"/>
      <c r="K41" s="19"/>
      <c r="L41" s="217"/>
      <c r="M41" s="217">
        <v>0.0016</v>
      </c>
      <c r="N41" s="293">
        <f aca="true" t="shared" si="2" ref="N41:N46">(N$15*M41)</f>
        <v>0</v>
      </c>
      <c r="O41" s="293"/>
      <c r="P41" s="294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106"/>
      <c r="B42" s="219"/>
      <c r="C42" s="15" t="s">
        <v>69</v>
      </c>
      <c r="D42" s="15"/>
      <c r="E42" s="15"/>
      <c r="F42" s="15"/>
      <c r="G42" s="225"/>
      <c r="H42" s="225"/>
      <c r="I42" s="219"/>
      <c r="J42" s="219"/>
      <c r="K42" s="19"/>
      <c r="L42" s="217"/>
      <c r="M42" s="217">
        <v>0.0003</v>
      </c>
      <c r="N42" s="293">
        <f t="shared" si="2"/>
        <v>0</v>
      </c>
      <c r="O42" s="293"/>
      <c r="P42" s="294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106"/>
      <c r="B43" s="219"/>
      <c r="C43" s="15" t="s">
        <v>71</v>
      </c>
      <c r="D43" s="15"/>
      <c r="E43" s="15"/>
      <c r="F43" s="15"/>
      <c r="G43" s="225"/>
      <c r="H43" s="225"/>
      <c r="I43" s="219"/>
      <c r="J43" s="219"/>
      <c r="K43" s="19"/>
      <c r="L43" s="217"/>
      <c r="M43" s="217">
        <v>0.032</v>
      </c>
      <c r="N43" s="293">
        <f t="shared" si="2"/>
        <v>0</v>
      </c>
      <c r="O43" s="293"/>
      <c r="P43" s="294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106"/>
      <c r="B44" s="219"/>
      <c r="C44" s="15" t="s">
        <v>72</v>
      </c>
      <c r="D44" s="15"/>
      <c r="E44" s="15"/>
      <c r="F44" s="15"/>
      <c r="G44" s="225"/>
      <c r="H44" s="225"/>
      <c r="I44" s="219"/>
      <c r="J44" s="219"/>
      <c r="K44" s="19"/>
      <c r="L44" s="217"/>
      <c r="M44" s="217">
        <v>0.0004</v>
      </c>
      <c r="N44" s="293">
        <f t="shared" si="2"/>
        <v>0</v>
      </c>
      <c r="O44" s="293"/>
      <c r="P44" s="294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106"/>
      <c r="B45" s="219"/>
      <c r="C45" s="15" t="s">
        <v>74</v>
      </c>
      <c r="D45" s="15"/>
      <c r="E45" s="15"/>
      <c r="F45" s="15"/>
      <c r="G45" s="225"/>
      <c r="H45" s="225"/>
      <c r="I45" s="219"/>
      <c r="J45" s="219"/>
      <c r="K45" s="19"/>
      <c r="L45" s="217"/>
      <c r="M45" s="217">
        <v>0.0002</v>
      </c>
      <c r="N45" s="293">
        <f t="shared" si="2"/>
        <v>0</v>
      </c>
      <c r="O45" s="293"/>
      <c r="P45" s="294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106"/>
      <c r="B46" s="219"/>
      <c r="C46" s="15" t="s">
        <v>76</v>
      </c>
      <c r="D46" s="15"/>
      <c r="E46" s="15"/>
      <c r="F46" s="15"/>
      <c r="G46" s="225"/>
      <c r="H46" s="225"/>
      <c r="I46" s="219"/>
      <c r="J46" s="219"/>
      <c r="K46" s="219"/>
      <c r="L46" s="217">
        <v>0.0042</v>
      </c>
      <c r="M46" s="217">
        <f>IF(C16=1,'Cálculo Auxiliares'!L86,0)</f>
        <v>0.0887</v>
      </c>
      <c r="N46" s="293">
        <f t="shared" si="2"/>
        <v>0</v>
      </c>
      <c r="O46" s="293"/>
      <c r="P46" s="294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106"/>
      <c r="B47" s="219"/>
      <c r="C47" s="13" t="s">
        <v>77</v>
      </c>
      <c r="D47" s="219"/>
      <c r="E47" s="219"/>
      <c r="F47" s="219"/>
      <c r="G47" s="225"/>
      <c r="H47" s="225"/>
      <c r="I47" s="219"/>
      <c r="J47" s="219"/>
      <c r="K47" s="219"/>
      <c r="L47" s="301">
        <f>SUM(M40:M46)</f>
        <v>0.1274</v>
      </c>
      <c r="M47" s="301"/>
      <c r="N47" s="366">
        <f>SUM(N40:P46)</f>
        <v>0</v>
      </c>
      <c r="O47" s="348"/>
      <c r="P47" s="367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 customHeight="1">
      <c r="A48" s="106"/>
      <c r="B48" s="219"/>
      <c r="C48" s="13" t="s">
        <v>78</v>
      </c>
      <c r="D48" s="219"/>
      <c r="E48" s="219"/>
      <c r="F48" s="219"/>
      <c r="G48" s="225"/>
      <c r="H48" s="225"/>
      <c r="I48" s="219"/>
      <c r="J48" s="219"/>
      <c r="K48" s="219"/>
      <c r="L48" s="301">
        <f>SUM(M26,L37,L47)</f>
        <v>0.7300444444444445</v>
      </c>
      <c r="M48" s="301"/>
      <c r="N48" s="285">
        <f>SUM(N26,N37,N47)</f>
        <v>0</v>
      </c>
      <c r="O48" s="285"/>
      <c r="P48" s="286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16" ht="15">
      <c r="A49" s="106"/>
      <c r="B49" s="219"/>
      <c r="C49" s="13"/>
      <c r="D49" s="219"/>
      <c r="E49" s="219"/>
      <c r="F49" s="219"/>
      <c r="G49" s="225"/>
      <c r="H49" s="225"/>
      <c r="I49" s="219"/>
      <c r="J49" s="219"/>
      <c r="K49" s="219"/>
      <c r="L49" s="222"/>
      <c r="M49" s="222"/>
      <c r="N49" s="215"/>
      <c r="O49" s="215"/>
      <c r="P49" s="216"/>
    </row>
    <row r="50" spans="1:16" ht="15">
      <c r="A50" s="90" t="s">
        <v>79</v>
      </c>
      <c r="B50" s="68"/>
      <c r="C50" s="91"/>
      <c r="D50" s="68"/>
      <c r="E50" s="68"/>
      <c r="F50" s="68"/>
      <c r="G50" s="92"/>
      <c r="H50" s="92"/>
      <c r="I50" s="68"/>
      <c r="J50" s="68"/>
      <c r="K50" s="68"/>
      <c r="L50" s="93"/>
      <c r="M50" s="93"/>
      <c r="N50" s="364"/>
      <c r="O50" s="364"/>
      <c r="P50" s="365"/>
    </row>
    <row r="51" spans="1:16" ht="15">
      <c r="A51" s="24" t="s">
        <v>80</v>
      </c>
      <c r="B51" s="265"/>
      <c r="C51" s="13"/>
      <c r="D51" s="265"/>
      <c r="E51" s="265"/>
      <c r="F51" s="266"/>
      <c r="G51" s="271"/>
      <c r="H51" s="25" t="s">
        <v>5</v>
      </c>
      <c r="I51" s="266"/>
      <c r="J51" s="266"/>
      <c r="K51" s="266"/>
      <c r="L51" s="269"/>
      <c r="M51" s="269"/>
      <c r="N51" s="355" t="s">
        <v>23</v>
      </c>
      <c r="O51" s="355"/>
      <c r="P51" s="356"/>
    </row>
    <row r="52" spans="1:16" ht="15">
      <c r="A52" s="106"/>
      <c r="B52" s="275"/>
      <c r="C52" s="275"/>
      <c r="D52" s="266"/>
      <c r="E52" s="266"/>
      <c r="F52" s="266"/>
      <c r="G52" s="271"/>
      <c r="H52" s="267"/>
      <c r="I52" s="266"/>
      <c r="J52" s="266"/>
      <c r="K52" s="266"/>
      <c r="L52" s="269"/>
      <c r="M52" s="269"/>
      <c r="N52" s="276">
        <f>(H52*B52)</f>
        <v>0</v>
      </c>
      <c r="O52" s="276"/>
      <c r="P52" s="277"/>
    </row>
    <row r="53" spans="1:16" ht="15.75" customHeight="1">
      <c r="A53" s="15" t="s">
        <v>164</v>
      </c>
      <c r="B53" s="274"/>
      <c r="C53" s="274"/>
      <c r="D53" s="266"/>
      <c r="E53" s="266"/>
      <c r="F53" s="266"/>
      <c r="G53" s="271"/>
      <c r="H53" s="267"/>
      <c r="I53" s="266"/>
      <c r="J53" s="266"/>
      <c r="K53" s="266"/>
      <c r="L53" s="269"/>
      <c r="M53" s="269"/>
      <c r="N53" s="276">
        <f>(H53*N15)</f>
        <v>0</v>
      </c>
      <c r="O53" s="276"/>
      <c r="P53" s="277"/>
    </row>
    <row r="54" spans="1:16" ht="15.75" thickBot="1">
      <c r="A54" s="106"/>
      <c r="B54" s="270"/>
      <c r="C54" s="27" t="s">
        <v>165</v>
      </c>
      <c r="D54" s="266"/>
      <c r="E54" s="266"/>
      <c r="F54" s="266"/>
      <c r="G54" s="271"/>
      <c r="H54" s="272"/>
      <c r="I54" s="266"/>
      <c r="J54" s="266"/>
      <c r="K54" s="266"/>
      <c r="L54" s="269"/>
      <c r="M54" s="269"/>
      <c r="N54" s="285">
        <f>(N52-N53)</f>
        <v>0</v>
      </c>
      <c r="O54" s="285"/>
      <c r="P54" s="286"/>
    </row>
    <row r="55" spans="1:16" ht="15">
      <c r="A55" s="90" t="s">
        <v>152</v>
      </c>
      <c r="B55" s="68"/>
      <c r="C55" s="91"/>
      <c r="D55" s="68"/>
      <c r="E55" s="68"/>
      <c r="F55" s="68"/>
      <c r="G55" s="92"/>
      <c r="H55" s="92"/>
      <c r="I55" s="68"/>
      <c r="J55" s="68"/>
      <c r="K55" s="68"/>
      <c r="L55" s="93"/>
      <c r="M55" s="93"/>
      <c r="N55" s="364"/>
      <c r="O55" s="364"/>
      <c r="P55" s="365"/>
    </row>
    <row r="56" spans="1:16" ht="15">
      <c r="A56" s="24" t="s">
        <v>153</v>
      </c>
      <c r="B56" s="265"/>
      <c r="C56" s="13"/>
      <c r="D56" s="265"/>
      <c r="E56" s="265"/>
      <c r="F56" s="266"/>
      <c r="G56" s="271"/>
      <c r="H56" s="25" t="s">
        <v>5</v>
      </c>
      <c r="I56" s="266"/>
      <c r="J56" s="266"/>
      <c r="K56" s="266"/>
      <c r="L56" s="269"/>
      <c r="M56" s="269"/>
      <c r="N56" s="355" t="s">
        <v>23</v>
      </c>
      <c r="O56" s="355"/>
      <c r="P56" s="356"/>
    </row>
    <row r="57" spans="1:16" ht="15">
      <c r="A57" s="106"/>
      <c r="B57" s="275"/>
      <c r="C57" s="275"/>
      <c r="D57" s="266"/>
      <c r="E57" s="266"/>
      <c r="F57" s="266"/>
      <c r="G57" s="271"/>
      <c r="H57" s="267"/>
      <c r="I57" s="266"/>
      <c r="J57" s="266"/>
      <c r="K57" s="266"/>
      <c r="L57" s="269"/>
      <c r="M57" s="269"/>
      <c r="N57" s="276">
        <f>(H57*B57)</f>
        <v>0</v>
      </c>
      <c r="O57" s="276"/>
      <c r="P57" s="277"/>
    </row>
    <row r="58" spans="1:16" ht="15">
      <c r="A58" s="15" t="s">
        <v>164</v>
      </c>
      <c r="B58" s="266"/>
      <c r="D58" s="266"/>
      <c r="E58" s="266"/>
      <c r="F58" s="266"/>
      <c r="G58" s="271"/>
      <c r="H58" s="273"/>
      <c r="I58" s="266"/>
      <c r="J58" s="266"/>
      <c r="K58" s="266"/>
      <c r="L58" s="269"/>
      <c r="M58" s="269"/>
      <c r="N58" s="276">
        <f>(H58*N15)</f>
        <v>0</v>
      </c>
      <c r="O58" s="276"/>
      <c r="P58" s="277"/>
    </row>
    <row r="59" spans="1:16" ht="15.75" thickBot="1">
      <c r="A59" s="26"/>
      <c r="B59" s="268"/>
      <c r="C59" s="27" t="s">
        <v>156</v>
      </c>
      <c r="D59" s="268"/>
      <c r="E59" s="268"/>
      <c r="F59" s="268"/>
      <c r="G59" s="263"/>
      <c r="H59" s="264"/>
      <c r="I59" s="268"/>
      <c r="J59" s="268"/>
      <c r="K59" s="268"/>
      <c r="L59" s="28"/>
      <c r="M59" s="28"/>
      <c r="N59" s="357">
        <f>(N57-N58)</f>
        <v>0</v>
      </c>
      <c r="O59" s="357"/>
      <c r="P59" s="358"/>
    </row>
    <row r="60" spans="1:16" ht="15.75" thickBot="1">
      <c r="A60" s="259"/>
      <c r="B60" s="260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359">
        <f>SUM(N15,N48,N54,N59)</f>
        <v>0</v>
      </c>
      <c r="O60" s="360"/>
      <c r="P60" s="361"/>
    </row>
  </sheetData>
  <sheetProtection password="CC25" sheet="1" selectLockedCells="1"/>
  <mergeCells count="132">
    <mergeCell ref="N55:P55"/>
    <mergeCell ref="N44:P44"/>
    <mergeCell ref="N45:P45"/>
    <mergeCell ref="N46:P46"/>
    <mergeCell ref="L47:M47"/>
    <mergeCell ref="N47:P47"/>
    <mergeCell ref="L48:M48"/>
    <mergeCell ref="N48:P48"/>
    <mergeCell ref="N50:P50"/>
    <mergeCell ref="N51:P51"/>
    <mergeCell ref="N53:P53"/>
    <mergeCell ref="N54:P54"/>
    <mergeCell ref="AB4:AD4"/>
    <mergeCell ref="AB8:AD8"/>
    <mergeCell ref="N11:P11"/>
    <mergeCell ref="AB12:AD12"/>
    <mergeCell ref="AB16:AD16"/>
    <mergeCell ref="T20:Y20"/>
    <mergeCell ref="N56:P56"/>
    <mergeCell ref="B57:C57"/>
    <mergeCell ref="N57:P57"/>
    <mergeCell ref="N58:P58"/>
    <mergeCell ref="N59:P59"/>
    <mergeCell ref="N60:P60"/>
    <mergeCell ref="A1:P1"/>
    <mergeCell ref="AF1:AH1"/>
    <mergeCell ref="AC3:AD3"/>
    <mergeCell ref="A2:P2"/>
    <mergeCell ref="C3:J3"/>
    <mergeCell ref="M3:P3"/>
    <mergeCell ref="B7:E7"/>
    <mergeCell ref="J7:M7"/>
    <mergeCell ref="AF4:AH4"/>
    <mergeCell ref="AB5:AD5"/>
    <mergeCell ref="AF5:AH5"/>
    <mergeCell ref="C4:J4"/>
    <mergeCell ref="N4:P4"/>
    <mergeCell ref="F5:P5"/>
    <mergeCell ref="AF8:AH8"/>
    <mergeCell ref="AB9:AD9"/>
    <mergeCell ref="AF9:AH9"/>
    <mergeCell ref="E8:H8"/>
    <mergeCell ref="E9:H9"/>
    <mergeCell ref="AB6:AD6"/>
    <mergeCell ref="AF6:AH6"/>
    <mergeCell ref="AB7:AD7"/>
    <mergeCell ref="AF7:AH7"/>
    <mergeCell ref="G6:P6"/>
    <mergeCell ref="AB10:AD10"/>
    <mergeCell ref="AF10:AH10"/>
    <mergeCell ref="AB11:AD11"/>
    <mergeCell ref="AF11:AH11"/>
    <mergeCell ref="A10:P10"/>
    <mergeCell ref="A13:C13"/>
    <mergeCell ref="N14:P14"/>
    <mergeCell ref="AB15:AD15"/>
    <mergeCell ref="AF15:AH15"/>
    <mergeCell ref="AF12:AH12"/>
    <mergeCell ref="N12:P12"/>
    <mergeCell ref="AB13:AD13"/>
    <mergeCell ref="AF13:AH13"/>
    <mergeCell ref="AF19:AH19"/>
    <mergeCell ref="AF16:AH16"/>
    <mergeCell ref="N16:P16"/>
    <mergeCell ref="AB17:AD17"/>
    <mergeCell ref="AF17:AH17"/>
    <mergeCell ref="J13:K13"/>
    <mergeCell ref="N13:P13"/>
    <mergeCell ref="AB14:AD14"/>
    <mergeCell ref="AF14:AH14"/>
    <mergeCell ref="J14:K14"/>
    <mergeCell ref="AF26:AH26"/>
    <mergeCell ref="AF20:AH20"/>
    <mergeCell ref="N20:P20"/>
    <mergeCell ref="N21:P21"/>
    <mergeCell ref="AF22:AH22"/>
    <mergeCell ref="A17:P17"/>
    <mergeCell ref="AB18:AD18"/>
    <mergeCell ref="AF18:AH18"/>
    <mergeCell ref="N18:P18"/>
    <mergeCell ref="AB19:AD19"/>
    <mergeCell ref="N22:P22"/>
    <mergeCell ref="AF23:AH23"/>
    <mergeCell ref="N23:P23"/>
    <mergeCell ref="AF24:AH24"/>
    <mergeCell ref="N24:P24"/>
    <mergeCell ref="N25:P25"/>
    <mergeCell ref="AF27:AH27"/>
    <mergeCell ref="N27:P27"/>
    <mergeCell ref="AF28:AH28"/>
    <mergeCell ref="A28:P28"/>
    <mergeCell ref="J29:M29"/>
    <mergeCell ref="N29:P29"/>
    <mergeCell ref="N33:P33"/>
    <mergeCell ref="AF34:AH34"/>
    <mergeCell ref="J30:M30"/>
    <mergeCell ref="N30:P30"/>
    <mergeCell ref="AF31:AH31"/>
    <mergeCell ref="J31:M31"/>
    <mergeCell ref="N31:P31"/>
    <mergeCell ref="AF32:AH32"/>
    <mergeCell ref="AF30:AH30"/>
    <mergeCell ref="A14:C14"/>
    <mergeCell ref="E13:F13"/>
    <mergeCell ref="E14:F14"/>
    <mergeCell ref="AF37:AH37"/>
    <mergeCell ref="L37:M37"/>
    <mergeCell ref="N37:P37"/>
    <mergeCell ref="J34:M34"/>
    <mergeCell ref="N34:P34"/>
    <mergeCell ref="AF35:AH35"/>
    <mergeCell ref="J35:M35"/>
    <mergeCell ref="N26:P26"/>
    <mergeCell ref="N19:P19"/>
    <mergeCell ref="N15:P15"/>
    <mergeCell ref="AF39:AH39"/>
    <mergeCell ref="A39:P39"/>
    <mergeCell ref="N40:P40"/>
    <mergeCell ref="AF38:AH38"/>
    <mergeCell ref="N35:P35"/>
    <mergeCell ref="AF36:AH36"/>
    <mergeCell ref="AF33:AH33"/>
    <mergeCell ref="B52:C52"/>
    <mergeCell ref="N52:P52"/>
    <mergeCell ref="J36:M36"/>
    <mergeCell ref="N36:P36"/>
    <mergeCell ref="J32:M32"/>
    <mergeCell ref="N32:P32"/>
    <mergeCell ref="N41:P41"/>
    <mergeCell ref="N42:P42"/>
    <mergeCell ref="N43:P43"/>
    <mergeCell ref="J33:M33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PageLayoutView="0" workbookViewId="0" topLeftCell="A1">
      <selection activeCell="K24" sqref="K24"/>
    </sheetView>
  </sheetViews>
  <sheetFormatPr defaultColWidth="9.140625" defaultRowHeight="15"/>
  <cols>
    <col min="1" max="1" width="15.7109375" style="0" customWidth="1"/>
    <col min="2" max="2" width="18.7109375" style="0" customWidth="1"/>
    <col min="4" max="4" width="14.140625" style="0" customWidth="1"/>
    <col min="6" max="6" width="11.140625" style="0" customWidth="1"/>
    <col min="10" max="10" width="10.7109375" style="0" bestFit="1" customWidth="1"/>
  </cols>
  <sheetData>
    <row r="1" spans="1:8" ht="15">
      <c r="A1" s="389" t="s">
        <v>116</v>
      </c>
      <c r="B1" s="390"/>
      <c r="C1" s="390"/>
      <c r="D1" s="390"/>
      <c r="E1" s="390"/>
      <c r="F1" s="390"/>
      <c r="G1" s="116"/>
      <c r="H1" s="169"/>
    </row>
    <row r="2" spans="1:8" ht="15">
      <c r="A2" s="170" t="s">
        <v>11</v>
      </c>
      <c r="B2" s="166" t="s">
        <v>120</v>
      </c>
      <c r="C2" s="166" t="s">
        <v>121</v>
      </c>
      <c r="D2" s="166" t="s">
        <v>122</v>
      </c>
      <c r="E2" s="416" t="s">
        <v>117</v>
      </c>
      <c r="F2" s="416"/>
      <c r="G2" s="120"/>
      <c r="H2" s="171"/>
    </row>
    <row r="3" spans="1:8" ht="15">
      <c r="A3" s="170" t="s">
        <v>123</v>
      </c>
      <c r="B3" s="167">
        <f>'Serviços gerais'!AF39</f>
        <v>2286.413554757343</v>
      </c>
      <c r="C3" s="166">
        <v>120</v>
      </c>
      <c r="D3" s="168">
        <f>(C3*B3)</f>
        <v>274369.6265708811</v>
      </c>
      <c r="E3" s="392">
        <f>D3</f>
        <v>274369.6265708811</v>
      </c>
      <c r="F3" s="393"/>
      <c r="G3" s="120"/>
      <c r="H3" s="171"/>
    </row>
    <row r="4" spans="1:8" ht="15">
      <c r="A4" s="170" t="s">
        <v>124</v>
      </c>
      <c r="B4" s="167">
        <f>'Alvenaria e Carpintaria'!AF30</f>
        <v>3433.3486254123263</v>
      </c>
      <c r="C4" s="166">
        <v>4</v>
      </c>
      <c r="D4" s="168">
        <f>(C4*B4)</f>
        <v>13733.394501649305</v>
      </c>
      <c r="E4" s="392">
        <f>D4</f>
        <v>13733.394501649305</v>
      </c>
      <c r="F4" s="393"/>
      <c r="G4" s="120"/>
      <c r="H4" s="171"/>
    </row>
    <row r="5" spans="1:8" ht="15">
      <c r="A5" s="170" t="s">
        <v>101</v>
      </c>
      <c r="B5" s="167">
        <f>Motorista!AF26</f>
        <v>3617.397181459276</v>
      </c>
      <c r="C5" s="166">
        <v>8</v>
      </c>
      <c r="D5" s="168">
        <f>(C5*B5)</f>
        <v>28939.177451674208</v>
      </c>
      <c r="E5" s="392">
        <f>D5</f>
        <v>28939.177451674208</v>
      </c>
      <c r="F5" s="393"/>
      <c r="G5" s="120"/>
      <c r="H5" s="171"/>
    </row>
    <row r="6" spans="1:8" ht="15">
      <c r="A6" s="170" t="s">
        <v>125</v>
      </c>
      <c r="B6" s="168">
        <f>'Operador Maq. Pesadas'!AF28</f>
        <v>3518.012802104237</v>
      </c>
      <c r="C6" s="166">
        <v>7</v>
      </c>
      <c r="D6" s="168">
        <f>(C6*B6)</f>
        <v>24626.08961472966</v>
      </c>
      <c r="E6" s="392">
        <f>D6</f>
        <v>24626.08961472966</v>
      </c>
      <c r="F6" s="393"/>
      <c r="G6" s="120"/>
      <c r="H6" s="171"/>
    </row>
    <row r="7" spans="1:10" ht="15">
      <c r="A7" s="379" t="s">
        <v>118</v>
      </c>
      <c r="B7" s="380"/>
      <c r="C7" s="380"/>
      <c r="D7" s="381"/>
      <c r="E7" s="382">
        <f>SUM(E3:F6)</f>
        <v>341668.2881389343</v>
      </c>
      <c r="F7" s="383"/>
      <c r="G7" s="120"/>
      <c r="H7" s="171"/>
      <c r="J7" s="214"/>
    </row>
    <row r="8" spans="1:8" ht="15.75" thickBot="1">
      <c r="A8" s="172"/>
      <c r="B8" s="120"/>
      <c r="C8" s="120"/>
      <c r="D8" s="120"/>
      <c r="E8" s="120"/>
      <c r="F8" s="120"/>
      <c r="G8" s="120"/>
      <c r="H8" s="171"/>
    </row>
    <row r="9" spans="1:8" ht="15.75" thickBot="1">
      <c r="A9" s="384" t="s">
        <v>144</v>
      </c>
      <c r="B9" s="385"/>
      <c r="C9" s="385"/>
      <c r="D9" s="385"/>
      <c r="E9" s="385"/>
      <c r="F9" s="386"/>
      <c r="G9" s="387">
        <f>(E7*12)</f>
        <v>4100019.4576672115</v>
      </c>
      <c r="H9" s="388"/>
    </row>
    <row r="10" spans="1:7" ht="15">
      <c r="A10" s="23"/>
      <c r="B10" s="23"/>
      <c r="C10" s="23"/>
      <c r="D10" s="23"/>
      <c r="E10" s="23"/>
      <c r="F10" s="23"/>
      <c r="G10" s="23"/>
    </row>
  </sheetData>
  <sheetProtection password="CC25" sheet="1" selectLockedCells="1" selectUnlockedCells="1"/>
  <mergeCells count="10">
    <mergeCell ref="G9:H9"/>
    <mergeCell ref="A9:F9"/>
    <mergeCell ref="A1:F1"/>
    <mergeCell ref="E2:F2"/>
    <mergeCell ref="E3:F3"/>
    <mergeCell ref="E6:F6"/>
    <mergeCell ref="E7:F7"/>
    <mergeCell ref="A7:D7"/>
    <mergeCell ref="E4:F4"/>
    <mergeCell ref="E5:F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94"/>
  <sheetViews>
    <sheetView showGridLines="0" zoomScalePageLayoutView="0" workbookViewId="0" topLeftCell="A1">
      <selection activeCell="L59" sqref="L59:M59"/>
    </sheetView>
  </sheetViews>
  <sheetFormatPr defaultColWidth="9.140625" defaultRowHeight="15"/>
  <cols>
    <col min="1" max="1" width="9.00390625" style="54" customWidth="1"/>
    <col min="2" max="2" width="5.7109375" style="54" customWidth="1"/>
    <col min="3" max="3" width="11.421875" style="54" customWidth="1"/>
    <col min="4" max="4" width="4.7109375" style="54" customWidth="1"/>
    <col min="5" max="5" width="8.7109375" style="0" customWidth="1"/>
    <col min="6" max="6" width="3.28125" style="0" customWidth="1"/>
    <col min="7" max="7" width="6.00390625" style="0" customWidth="1"/>
    <col min="8" max="8" width="11.57421875" style="0" customWidth="1"/>
    <col min="9" max="9" width="5.57421875" style="0" customWidth="1"/>
    <col min="10" max="10" width="3.140625" style="0" customWidth="1"/>
    <col min="11" max="11" width="4.140625" style="0" customWidth="1"/>
    <col min="12" max="12" width="6.00390625" style="0" customWidth="1"/>
    <col min="13" max="13" width="4.140625" style="0" customWidth="1"/>
    <col min="14" max="14" width="6.00390625" style="0" customWidth="1"/>
    <col min="15" max="15" width="5.421875" style="0" customWidth="1"/>
    <col min="16" max="16" width="2.57421875" style="0" customWidth="1"/>
    <col min="17" max="17" width="7.57421875" style="0" customWidth="1"/>
    <col min="18" max="18" width="4.7109375" style="0" customWidth="1"/>
    <col min="19" max="19" width="5.140625" style="0" customWidth="1"/>
    <col min="20" max="20" width="5.7109375" style="0" customWidth="1"/>
    <col min="21" max="21" width="5.57421875" style="0" customWidth="1"/>
    <col min="22" max="22" width="9.00390625" style="0" customWidth="1"/>
    <col min="23" max="23" width="4.8515625" style="0" customWidth="1"/>
    <col min="24" max="25" width="5.28125" style="0" customWidth="1"/>
    <col min="26" max="26" width="4.8515625" style="0" customWidth="1"/>
    <col min="27" max="27" width="8.140625" style="0" customWidth="1"/>
  </cols>
  <sheetData>
    <row r="1" spans="1:28" ht="24.75" customHeight="1" thickBot="1">
      <c r="A1" s="439" t="s">
        <v>82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1"/>
    </row>
    <row r="2" spans="1:28" ht="15">
      <c r="A2" s="425" t="s">
        <v>99</v>
      </c>
      <c r="B2" s="426"/>
      <c r="C2" s="426"/>
      <c r="D2" s="426"/>
      <c r="E2" s="426"/>
      <c r="F2" s="426"/>
      <c r="G2" s="426"/>
      <c r="H2" s="426"/>
      <c r="I2" s="426"/>
      <c r="J2" s="426"/>
      <c r="K2" s="427"/>
      <c r="L2" s="10"/>
      <c r="M2" s="10"/>
      <c r="N2" s="10"/>
      <c r="O2" s="425" t="s">
        <v>107</v>
      </c>
      <c r="P2" s="426"/>
      <c r="Q2" s="426"/>
      <c r="R2" s="426"/>
      <c r="S2" s="426"/>
      <c r="T2" s="426"/>
      <c r="U2" s="426"/>
      <c r="V2" s="426"/>
      <c r="W2" s="426"/>
      <c r="X2" s="426"/>
      <c r="Y2" s="427"/>
      <c r="Z2" s="10"/>
      <c r="AA2" s="10"/>
      <c r="AB2" s="171"/>
    </row>
    <row r="3" spans="1:28" ht="15" customHeight="1">
      <c r="A3" s="160" t="s">
        <v>4</v>
      </c>
      <c r="B3" s="161"/>
      <c r="C3" s="162"/>
      <c r="D3" s="159" t="s">
        <v>23</v>
      </c>
      <c r="E3" s="159"/>
      <c r="F3" s="159" t="s">
        <v>83</v>
      </c>
      <c r="G3" s="159"/>
      <c r="H3" s="159" t="s">
        <v>84</v>
      </c>
      <c r="I3" s="391" t="s">
        <v>85</v>
      </c>
      <c r="J3" s="391"/>
      <c r="K3" s="447"/>
      <c r="L3" s="157"/>
      <c r="M3" s="124"/>
      <c r="N3" s="22"/>
      <c r="O3" s="160" t="s">
        <v>4</v>
      </c>
      <c r="P3" s="161"/>
      <c r="Q3" s="162"/>
      <c r="R3" s="428" t="s">
        <v>23</v>
      </c>
      <c r="S3" s="429"/>
      <c r="T3" s="428" t="s">
        <v>83</v>
      </c>
      <c r="U3" s="429"/>
      <c r="V3" s="159" t="s">
        <v>84</v>
      </c>
      <c r="W3" s="428" t="s">
        <v>85</v>
      </c>
      <c r="X3" s="430"/>
      <c r="Y3" s="431"/>
      <c r="Z3" s="10"/>
      <c r="AA3" s="10"/>
      <c r="AB3" s="171"/>
    </row>
    <row r="4" spans="1:28" ht="15">
      <c r="A4" s="163" t="s">
        <v>91</v>
      </c>
      <c r="B4" s="164"/>
      <c r="C4" s="165"/>
      <c r="D4" s="392">
        <v>0.27</v>
      </c>
      <c r="E4" s="393"/>
      <c r="F4" s="445">
        <v>2000</v>
      </c>
      <c r="G4" s="446"/>
      <c r="H4" s="30">
        <f>(F4/12)</f>
        <v>166.66666666666666</v>
      </c>
      <c r="I4" s="437">
        <f aca="true" t="shared" si="0" ref="I4:I10">(H4*D4)</f>
        <v>45</v>
      </c>
      <c r="J4" s="437"/>
      <c r="K4" s="438"/>
      <c r="L4" s="157"/>
      <c r="M4" s="157"/>
      <c r="N4" s="158"/>
      <c r="O4" s="417" t="s">
        <v>98</v>
      </c>
      <c r="P4" s="418"/>
      <c r="Q4" s="419"/>
      <c r="R4" s="392">
        <v>6.15</v>
      </c>
      <c r="S4" s="393"/>
      <c r="T4" s="445">
        <v>8</v>
      </c>
      <c r="U4" s="446"/>
      <c r="V4" s="30">
        <f aca="true" t="shared" si="1" ref="V4:V9">(T4/12)</f>
        <v>0.6666666666666666</v>
      </c>
      <c r="W4" s="422">
        <f aca="true" t="shared" si="2" ref="W4:W9">(V4*R4)</f>
        <v>4.1</v>
      </c>
      <c r="X4" s="423"/>
      <c r="Y4" s="424"/>
      <c r="Z4" s="10"/>
      <c r="AA4" s="10"/>
      <c r="AB4" s="171"/>
    </row>
    <row r="5" spans="1:28" ht="15">
      <c r="A5" s="163" t="s">
        <v>92</v>
      </c>
      <c r="B5" s="164"/>
      <c r="C5" s="165"/>
      <c r="D5" s="392">
        <v>10.65</v>
      </c>
      <c r="E5" s="393"/>
      <c r="F5" s="448">
        <v>40</v>
      </c>
      <c r="G5" s="449"/>
      <c r="H5" s="30">
        <f aca="true" t="shared" si="3" ref="H5:H10">(F5/12)</f>
        <v>3.3333333333333335</v>
      </c>
      <c r="I5" s="437">
        <f t="shared" si="0"/>
        <v>35.5</v>
      </c>
      <c r="J5" s="437"/>
      <c r="K5" s="438"/>
      <c r="L5" s="157"/>
      <c r="M5" s="157"/>
      <c r="N5" s="158"/>
      <c r="O5" s="417" t="s">
        <v>7</v>
      </c>
      <c r="P5" s="418"/>
      <c r="Q5" s="419"/>
      <c r="R5" s="392">
        <v>10.47</v>
      </c>
      <c r="S5" s="393"/>
      <c r="T5" s="432">
        <v>4</v>
      </c>
      <c r="U5" s="433"/>
      <c r="V5" s="30">
        <f t="shared" si="1"/>
        <v>0.3333333333333333</v>
      </c>
      <c r="W5" s="422">
        <f t="shared" si="2"/>
        <v>3.49</v>
      </c>
      <c r="X5" s="423"/>
      <c r="Y5" s="424"/>
      <c r="Z5" s="10"/>
      <c r="AA5" s="10"/>
      <c r="AB5" s="171"/>
    </row>
    <row r="6" spans="1:28" ht="15" customHeight="1">
      <c r="A6" s="163" t="s">
        <v>7</v>
      </c>
      <c r="B6" s="164"/>
      <c r="C6" s="165"/>
      <c r="D6" s="392">
        <v>0.03</v>
      </c>
      <c r="E6" s="393"/>
      <c r="F6" s="432">
        <v>4000</v>
      </c>
      <c r="G6" s="433"/>
      <c r="H6" s="30">
        <f t="shared" si="3"/>
        <v>333.3333333333333</v>
      </c>
      <c r="I6" s="437">
        <f t="shared" si="0"/>
        <v>9.999999999999998</v>
      </c>
      <c r="J6" s="437"/>
      <c r="K6" s="438"/>
      <c r="L6" s="157"/>
      <c r="M6" s="157"/>
      <c r="N6" s="158"/>
      <c r="O6" s="417" t="s">
        <v>8</v>
      </c>
      <c r="P6" s="418"/>
      <c r="Q6" s="419"/>
      <c r="R6" s="392">
        <v>53.97</v>
      </c>
      <c r="S6" s="393"/>
      <c r="T6" s="432">
        <v>4</v>
      </c>
      <c r="U6" s="433"/>
      <c r="V6" s="30">
        <f t="shared" si="1"/>
        <v>0.3333333333333333</v>
      </c>
      <c r="W6" s="422">
        <f t="shared" si="2"/>
        <v>17.99</v>
      </c>
      <c r="X6" s="423"/>
      <c r="Y6" s="424"/>
      <c r="Z6" s="10"/>
      <c r="AA6" s="10"/>
      <c r="AB6" s="171"/>
    </row>
    <row r="7" spans="1:28" ht="15" customHeight="1">
      <c r="A7" s="163" t="s">
        <v>8</v>
      </c>
      <c r="B7" s="164"/>
      <c r="C7" s="165"/>
      <c r="D7" s="392">
        <v>53.97</v>
      </c>
      <c r="E7" s="393"/>
      <c r="F7" s="432">
        <v>120</v>
      </c>
      <c r="G7" s="433"/>
      <c r="H7" s="30">
        <f t="shared" si="3"/>
        <v>10</v>
      </c>
      <c r="I7" s="437">
        <f t="shared" si="0"/>
        <v>539.7</v>
      </c>
      <c r="J7" s="437"/>
      <c r="K7" s="438"/>
      <c r="L7" s="157"/>
      <c r="M7" s="157"/>
      <c r="N7" s="158"/>
      <c r="O7" s="417" t="s">
        <v>10</v>
      </c>
      <c r="P7" s="418"/>
      <c r="Q7" s="419"/>
      <c r="R7" s="392">
        <v>19.4</v>
      </c>
      <c r="S7" s="393"/>
      <c r="T7" s="432">
        <v>8</v>
      </c>
      <c r="U7" s="433"/>
      <c r="V7" s="30">
        <f t="shared" si="1"/>
        <v>0.6666666666666666</v>
      </c>
      <c r="W7" s="422">
        <f t="shared" si="2"/>
        <v>12.933333333333332</v>
      </c>
      <c r="X7" s="423"/>
      <c r="Y7" s="424"/>
      <c r="Z7" s="10"/>
      <c r="AA7" s="10"/>
      <c r="AB7" s="171"/>
    </row>
    <row r="8" spans="1:28" ht="15" customHeight="1">
      <c r="A8" s="163" t="s">
        <v>10</v>
      </c>
      <c r="B8" s="164"/>
      <c r="C8" s="165"/>
      <c r="D8" s="392">
        <v>19.4</v>
      </c>
      <c r="E8" s="393"/>
      <c r="F8" s="432">
        <v>240</v>
      </c>
      <c r="G8" s="433"/>
      <c r="H8" s="30">
        <f t="shared" si="3"/>
        <v>20</v>
      </c>
      <c r="I8" s="437">
        <f t="shared" si="0"/>
        <v>388</v>
      </c>
      <c r="J8" s="437"/>
      <c r="K8" s="438"/>
      <c r="L8" s="157"/>
      <c r="M8" s="157"/>
      <c r="N8" s="158"/>
      <c r="O8" s="417" t="s">
        <v>102</v>
      </c>
      <c r="P8" s="418"/>
      <c r="Q8" s="419"/>
      <c r="R8" s="392">
        <v>7.57</v>
      </c>
      <c r="S8" s="393"/>
      <c r="T8" s="420">
        <v>4</v>
      </c>
      <c r="U8" s="421"/>
      <c r="V8" s="30">
        <f t="shared" si="1"/>
        <v>0.3333333333333333</v>
      </c>
      <c r="W8" s="422">
        <f t="shared" si="2"/>
        <v>2.5233333333333334</v>
      </c>
      <c r="X8" s="423"/>
      <c r="Y8" s="424"/>
      <c r="Z8" s="10"/>
      <c r="AA8" s="10"/>
      <c r="AB8" s="171"/>
    </row>
    <row r="9" spans="1:28" ht="15">
      <c r="A9" s="163" t="s">
        <v>12</v>
      </c>
      <c r="B9" s="164"/>
      <c r="C9" s="165"/>
      <c r="D9" s="392">
        <v>9.95</v>
      </c>
      <c r="E9" s="393"/>
      <c r="F9" s="420">
        <v>40</v>
      </c>
      <c r="G9" s="421"/>
      <c r="H9" s="30">
        <f t="shared" si="3"/>
        <v>3.3333333333333335</v>
      </c>
      <c r="I9" s="437">
        <f t="shared" si="0"/>
        <v>33.166666666666664</v>
      </c>
      <c r="J9" s="437"/>
      <c r="K9" s="438"/>
      <c r="L9" s="157"/>
      <c r="M9" s="157"/>
      <c r="N9" s="158"/>
      <c r="O9" s="417" t="s">
        <v>14</v>
      </c>
      <c r="P9" s="418"/>
      <c r="Q9" s="419"/>
      <c r="R9" s="392">
        <v>37.45</v>
      </c>
      <c r="S9" s="393"/>
      <c r="T9" s="420">
        <v>4</v>
      </c>
      <c r="U9" s="421"/>
      <c r="V9" s="30">
        <f t="shared" si="1"/>
        <v>0.3333333333333333</v>
      </c>
      <c r="W9" s="422">
        <f t="shared" si="2"/>
        <v>12.483333333333334</v>
      </c>
      <c r="X9" s="423"/>
      <c r="Y9" s="424"/>
      <c r="Z9" s="10"/>
      <c r="AA9" s="10"/>
      <c r="AB9" s="171"/>
    </row>
    <row r="10" spans="1:28" ht="15.75" thickBot="1">
      <c r="A10" s="163" t="s">
        <v>14</v>
      </c>
      <c r="B10" s="164"/>
      <c r="C10" s="165"/>
      <c r="D10" s="392">
        <v>37.45</v>
      </c>
      <c r="E10" s="393"/>
      <c r="F10" s="420">
        <v>120</v>
      </c>
      <c r="G10" s="421"/>
      <c r="H10" s="30">
        <f t="shared" si="3"/>
        <v>10</v>
      </c>
      <c r="I10" s="437">
        <f t="shared" si="0"/>
        <v>374.5</v>
      </c>
      <c r="J10" s="437"/>
      <c r="K10" s="438"/>
      <c r="L10" s="157"/>
      <c r="M10" s="157"/>
      <c r="N10" s="158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71"/>
    </row>
    <row r="11" spans="1:28" ht="15.75" thickBot="1">
      <c r="A11" s="31"/>
      <c r="B11" s="156"/>
      <c r="C11" s="156"/>
      <c r="D11" s="455"/>
      <c r="E11" s="455"/>
      <c r="F11" s="456"/>
      <c r="G11" s="456"/>
      <c r="H11" s="157"/>
      <c r="I11" s="451"/>
      <c r="J11" s="451"/>
      <c r="K11" s="452"/>
      <c r="L11" s="157"/>
      <c r="M11" s="157"/>
      <c r="N11" s="158"/>
      <c r="O11" s="434" t="s">
        <v>108</v>
      </c>
      <c r="P11" s="435"/>
      <c r="Q11" s="435"/>
      <c r="R11" s="435"/>
      <c r="S11" s="435"/>
      <c r="T11" s="435"/>
      <c r="U11" s="435"/>
      <c r="V11" s="435"/>
      <c r="W11" s="435"/>
      <c r="X11" s="435"/>
      <c r="Y11" s="435"/>
      <c r="Z11" s="435"/>
      <c r="AA11" s="436"/>
      <c r="AB11" s="171"/>
    </row>
    <row r="12" spans="1:28" ht="15">
      <c r="A12" s="31"/>
      <c r="B12" s="156"/>
      <c r="C12" s="156"/>
      <c r="D12" s="450"/>
      <c r="E12" s="450"/>
      <c r="F12" s="32"/>
      <c r="G12" s="157"/>
      <c r="H12" s="157"/>
      <c r="I12" s="451"/>
      <c r="J12" s="451"/>
      <c r="K12" s="452"/>
      <c r="L12" s="157"/>
      <c r="M12" s="157"/>
      <c r="N12" s="158"/>
      <c r="O12" s="51"/>
      <c r="P12" s="138" t="s">
        <v>62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0"/>
      <c r="AA12" s="139">
        <v>0.05</v>
      </c>
      <c r="AB12" s="171"/>
    </row>
    <row r="13" spans="1:28" ht="15">
      <c r="A13" s="442" t="s">
        <v>24</v>
      </c>
      <c r="B13" s="443"/>
      <c r="C13" s="444"/>
      <c r="D13" s="391" t="s">
        <v>23</v>
      </c>
      <c r="E13" s="391"/>
      <c r="F13" s="159" t="s">
        <v>83</v>
      </c>
      <c r="G13" s="159"/>
      <c r="H13" s="159" t="s">
        <v>84</v>
      </c>
      <c r="I13" s="391" t="s">
        <v>85</v>
      </c>
      <c r="J13" s="391"/>
      <c r="K13" s="447"/>
      <c r="L13" s="157"/>
      <c r="M13" s="157"/>
      <c r="N13" s="158"/>
      <c r="O13" s="34"/>
      <c r="P13" s="147" t="s">
        <v>64</v>
      </c>
      <c r="Q13" s="147"/>
      <c r="R13" s="147"/>
      <c r="S13" s="147"/>
      <c r="T13" s="147"/>
      <c r="U13" s="147"/>
      <c r="V13" s="147"/>
      <c r="W13" s="147"/>
      <c r="X13" s="147"/>
      <c r="Y13" s="147"/>
      <c r="Z13" s="10"/>
      <c r="AA13" s="133">
        <v>0.0065</v>
      </c>
      <c r="AB13" s="171"/>
    </row>
    <row r="14" spans="1:28" ht="15">
      <c r="A14" s="163" t="s">
        <v>25</v>
      </c>
      <c r="B14" s="164"/>
      <c r="C14" s="165"/>
      <c r="D14" s="392">
        <v>25.23</v>
      </c>
      <c r="E14" s="393"/>
      <c r="F14" s="453">
        <v>25</v>
      </c>
      <c r="G14" s="454"/>
      <c r="H14" s="33">
        <f>(F14/12)</f>
        <v>2.0833333333333335</v>
      </c>
      <c r="I14" s="437">
        <f>(H14*D14)</f>
        <v>52.56250000000001</v>
      </c>
      <c r="J14" s="437"/>
      <c r="K14" s="438"/>
      <c r="L14" s="157"/>
      <c r="M14" s="157"/>
      <c r="N14" s="158"/>
      <c r="O14" s="34"/>
      <c r="P14" s="147" t="s">
        <v>66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0"/>
      <c r="AA14" s="134">
        <v>0.03</v>
      </c>
      <c r="AB14" s="171"/>
    </row>
    <row r="15" spans="1:28" ht="15.75" thickBot="1">
      <c r="A15" s="163" t="s">
        <v>26</v>
      </c>
      <c r="B15" s="164"/>
      <c r="C15" s="165"/>
      <c r="D15" s="392">
        <v>17.75</v>
      </c>
      <c r="E15" s="393"/>
      <c r="F15" s="432">
        <v>20</v>
      </c>
      <c r="G15" s="433"/>
      <c r="H15" s="33">
        <f aca="true" t="shared" si="4" ref="H15:H20">(F15/12)</f>
        <v>1.6666666666666667</v>
      </c>
      <c r="I15" s="437">
        <f aca="true" t="shared" si="5" ref="I15:I20">(H15*D15)</f>
        <v>29.583333333333336</v>
      </c>
      <c r="J15" s="437"/>
      <c r="K15" s="438"/>
      <c r="L15" s="157"/>
      <c r="M15" s="157"/>
      <c r="N15" s="158"/>
      <c r="O15" s="52"/>
      <c r="P15" s="40" t="s">
        <v>68</v>
      </c>
      <c r="Q15" s="40"/>
      <c r="R15" s="40"/>
      <c r="S15" s="40"/>
      <c r="T15" s="40"/>
      <c r="U15" s="40"/>
      <c r="V15" s="40"/>
      <c r="W15" s="40"/>
      <c r="X15" s="40"/>
      <c r="Y15" s="40"/>
      <c r="Z15" s="115"/>
      <c r="AA15" s="135">
        <v>0.0821</v>
      </c>
      <c r="AB15" s="171"/>
    </row>
    <row r="16" spans="1:28" ht="15" customHeight="1" thickBot="1">
      <c r="A16" s="163" t="s">
        <v>29</v>
      </c>
      <c r="B16" s="164"/>
      <c r="C16" s="165"/>
      <c r="D16" s="392">
        <v>24.57</v>
      </c>
      <c r="E16" s="393"/>
      <c r="F16" s="432">
        <v>40</v>
      </c>
      <c r="G16" s="433"/>
      <c r="H16" s="33">
        <f t="shared" si="4"/>
        <v>3.3333333333333335</v>
      </c>
      <c r="I16" s="437">
        <f t="shared" si="5"/>
        <v>81.9</v>
      </c>
      <c r="J16" s="437"/>
      <c r="K16" s="438"/>
      <c r="L16" s="157"/>
      <c r="M16" s="157"/>
      <c r="N16" s="158"/>
      <c r="O16" s="10"/>
      <c r="P16" s="10"/>
      <c r="Q16" s="10"/>
      <c r="R16" s="10"/>
      <c r="S16" s="10"/>
      <c r="T16" s="10"/>
      <c r="U16" s="10"/>
      <c r="V16" s="197"/>
      <c r="W16" s="10"/>
      <c r="X16" s="10"/>
      <c r="Y16" s="10"/>
      <c r="Z16" s="10"/>
      <c r="AA16" s="10"/>
      <c r="AB16" s="171"/>
    </row>
    <row r="17" spans="1:28" ht="15" customHeight="1">
      <c r="A17" s="163" t="s">
        <v>31</v>
      </c>
      <c r="B17" s="164"/>
      <c r="C17" s="165"/>
      <c r="D17" s="392">
        <v>15.18</v>
      </c>
      <c r="E17" s="393"/>
      <c r="F17" s="420">
        <v>50</v>
      </c>
      <c r="G17" s="421"/>
      <c r="H17" s="33">
        <f t="shared" si="4"/>
        <v>4.166666666666667</v>
      </c>
      <c r="I17" s="437">
        <f t="shared" si="5"/>
        <v>63.25</v>
      </c>
      <c r="J17" s="437"/>
      <c r="K17" s="438"/>
      <c r="L17" s="157"/>
      <c r="M17" s="157"/>
      <c r="N17" s="158"/>
      <c r="O17" s="425" t="s">
        <v>115</v>
      </c>
      <c r="P17" s="426"/>
      <c r="Q17" s="426"/>
      <c r="R17" s="426"/>
      <c r="S17" s="426"/>
      <c r="T17" s="426"/>
      <c r="U17" s="426"/>
      <c r="V17" s="426"/>
      <c r="W17" s="426"/>
      <c r="X17" s="426"/>
      <c r="Y17" s="427"/>
      <c r="Z17" s="10"/>
      <c r="AA17" s="10"/>
      <c r="AB17" s="171"/>
    </row>
    <row r="18" spans="1:28" ht="15" customHeight="1">
      <c r="A18" s="163" t="s">
        <v>33</v>
      </c>
      <c r="B18" s="164"/>
      <c r="C18" s="165"/>
      <c r="D18" s="392">
        <v>16.2</v>
      </c>
      <c r="E18" s="393"/>
      <c r="F18" s="420">
        <v>100</v>
      </c>
      <c r="G18" s="421"/>
      <c r="H18" s="33">
        <f t="shared" si="4"/>
        <v>8.333333333333334</v>
      </c>
      <c r="I18" s="437">
        <f t="shared" si="5"/>
        <v>135</v>
      </c>
      <c r="J18" s="437"/>
      <c r="K18" s="438"/>
      <c r="L18" s="157"/>
      <c r="M18" s="157"/>
      <c r="N18" s="158"/>
      <c r="O18" s="160" t="s">
        <v>4</v>
      </c>
      <c r="P18" s="161"/>
      <c r="Q18" s="162"/>
      <c r="R18" s="428" t="s">
        <v>23</v>
      </c>
      <c r="S18" s="429"/>
      <c r="T18" s="428" t="s">
        <v>83</v>
      </c>
      <c r="U18" s="429"/>
      <c r="V18" s="159" t="s">
        <v>84</v>
      </c>
      <c r="W18" s="428" t="s">
        <v>85</v>
      </c>
      <c r="X18" s="430"/>
      <c r="Y18" s="431"/>
      <c r="Z18" s="10"/>
      <c r="AA18" s="10"/>
      <c r="AB18" s="171"/>
    </row>
    <row r="19" spans="1:28" ht="15" customHeight="1">
      <c r="A19" s="163" t="s">
        <v>35</v>
      </c>
      <c r="B19" s="164"/>
      <c r="C19" s="165"/>
      <c r="D19" s="392">
        <v>13.9</v>
      </c>
      <c r="E19" s="393"/>
      <c r="F19" s="432">
        <v>15</v>
      </c>
      <c r="G19" s="433"/>
      <c r="H19" s="33">
        <f t="shared" si="4"/>
        <v>1.25</v>
      </c>
      <c r="I19" s="437">
        <f t="shared" si="5"/>
        <v>17.375</v>
      </c>
      <c r="J19" s="437"/>
      <c r="K19" s="438"/>
      <c r="L19" s="157"/>
      <c r="M19" s="157"/>
      <c r="N19" s="158"/>
      <c r="O19" s="417" t="s">
        <v>8</v>
      </c>
      <c r="P19" s="418"/>
      <c r="Q19" s="419"/>
      <c r="R19" s="392">
        <v>53.97</v>
      </c>
      <c r="S19" s="393"/>
      <c r="T19" s="432">
        <v>8</v>
      </c>
      <c r="U19" s="433"/>
      <c r="V19" s="30">
        <f>(T19/12)</f>
        <v>0.6666666666666666</v>
      </c>
      <c r="W19" s="422">
        <f>(V19*R19)</f>
        <v>35.98</v>
      </c>
      <c r="X19" s="423"/>
      <c r="Y19" s="424"/>
      <c r="Z19" s="10"/>
      <c r="AA19" s="10"/>
      <c r="AB19" s="171"/>
    </row>
    <row r="20" spans="1:28" ht="15" customHeight="1" thickBot="1">
      <c r="A20" s="107" t="s">
        <v>37</v>
      </c>
      <c r="B20" s="108"/>
      <c r="C20" s="109"/>
      <c r="D20" s="457">
        <v>8.75</v>
      </c>
      <c r="E20" s="458"/>
      <c r="F20" s="459">
        <v>15</v>
      </c>
      <c r="G20" s="460"/>
      <c r="H20" s="110">
        <f t="shared" si="4"/>
        <v>1.25</v>
      </c>
      <c r="I20" s="461">
        <f t="shared" si="5"/>
        <v>10.9375</v>
      </c>
      <c r="J20" s="461"/>
      <c r="K20" s="462"/>
      <c r="L20" s="157"/>
      <c r="M20" s="157"/>
      <c r="N20" s="158"/>
      <c r="O20" s="417" t="s">
        <v>10</v>
      </c>
      <c r="P20" s="418"/>
      <c r="Q20" s="419"/>
      <c r="R20" s="392">
        <v>19.4</v>
      </c>
      <c r="S20" s="393"/>
      <c r="T20" s="432">
        <v>16</v>
      </c>
      <c r="U20" s="433"/>
      <c r="V20" s="30">
        <f>(T20/12)</f>
        <v>1.3333333333333333</v>
      </c>
      <c r="W20" s="422">
        <f>(V20*R20)</f>
        <v>25.866666666666664</v>
      </c>
      <c r="X20" s="423"/>
      <c r="Y20" s="424"/>
      <c r="Z20" s="10"/>
      <c r="AA20" s="10"/>
      <c r="AB20" s="171"/>
    </row>
    <row r="21" spans="1:28" ht="15.75" customHeight="1" thickBot="1">
      <c r="A21" s="34"/>
      <c r="B21" s="35"/>
      <c r="C21" s="35"/>
      <c r="D21" s="35"/>
      <c r="E21" s="157"/>
      <c r="F21" s="157"/>
      <c r="G21" s="157"/>
      <c r="H21" s="157"/>
      <c r="I21" s="157"/>
      <c r="J21" s="157"/>
      <c r="K21" s="157"/>
      <c r="L21" s="157"/>
      <c r="M21" s="157"/>
      <c r="N21" s="158"/>
      <c r="O21" s="417" t="s">
        <v>14</v>
      </c>
      <c r="P21" s="418"/>
      <c r="Q21" s="419"/>
      <c r="R21" s="392">
        <v>37.45</v>
      </c>
      <c r="S21" s="393"/>
      <c r="T21" s="420">
        <v>8</v>
      </c>
      <c r="U21" s="421"/>
      <c r="V21" s="30">
        <f>(T21/12)</f>
        <v>0.6666666666666666</v>
      </c>
      <c r="W21" s="422">
        <f>(V21*R21)</f>
        <v>24.96666666666667</v>
      </c>
      <c r="X21" s="423"/>
      <c r="Y21" s="424"/>
      <c r="Z21" s="10"/>
      <c r="AA21" s="10"/>
      <c r="AB21" s="171"/>
    </row>
    <row r="22" spans="1:28" ht="15.75" thickBot="1">
      <c r="A22" s="473" t="s">
        <v>20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5"/>
      <c r="N22" s="158"/>
      <c r="O22" s="10"/>
      <c r="P22" s="10"/>
      <c r="Q22" s="10"/>
      <c r="R22" s="10"/>
      <c r="S22" s="10"/>
      <c r="T22" s="10"/>
      <c r="U22" s="10"/>
      <c r="V22" s="197"/>
      <c r="W22" s="10"/>
      <c r="X22" s="10"/>
      <c r="Y22" s="10"/>
      <c r="Z22" s="10"/>
      <c r="AA22" s="10"/>
      <c r="AB22" s="171"/>
    </row>
    <row r="23" spans="1:28" ht="18.75" customHeight="1" thickBot="1">
      <c r="A23" s="102"/>
      <c r="B23" s="103" t="s">
        <v>27</v>
      </c>
      <c r="C23" s="104"/>
      <c r="D23" s="149"/>
      <c r="E23" s="149"/>
      <c r="F23" s="149"/>
      <c r="G23" s="149"/>
      <c r="H23" s="149"/>
      <c r="I23" s="149"/>
      <c r="J23" s="149"/>
      <c r="K23" s="149"/>
      <c r="L23" s="153"/>
      <c r="M23" s="154"/>
      <c r="N23" s="158"/>
      <c r="O23" s="434" t="s">
        <v>109</v>
      </c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6"/>
      <c r="AB23" s="171"/>
    </row>
    <row r="24" spans="1:28" ht="18" customHeight="1">
      <c r="A24" s="36"/>
      <c r="B24" s="131" t="s">
        <v>28</v>
      </c>
      <c r="C24" s="131"/>
      <c r="D24" s="131"/>
      <c r="E24" s="131"/>
      <c r="F24" s="157"/>
      <c r="G24" s="138"/>
      <c r="H24" s="138"/>
      <c r="I24" s="155"/>
      <c r="J24" s="155"/>
      <c r="K24" s="138"/>
      <c r="L24" s="476">
        <v>0</v>
      </c>
      <c r="M24" s="477"/>
      <c r="N24" s="158"/>
      <c r="O24" s="51"/>
      <c r="P24" s="138" t="s">
        <v>62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0"/>
      <c r="AA24" s="139">
        <v>0.035</v>
      </c>
      <c r="AB24" s="171"/>
    </row>
    <row r="25" spans="1:28" ht="15">
      <c r="A25" s="37"/>
      <c r="B25" s="157" t="s">
        <v>30</v>
      </c>
      <c r="C25" s="157"/>
      <c r="D25" s="157"/>
      <c r="E25" s="157"/>
      <c r="F25" s="157"/>
      <c r="G25" s="147"/>
      <c r="H25" s="147"/>
      <c r="I25" s="152"/>
      <c r="J25" s="152"/>
      <c r="K25" s="147"/>
      <c r="L25" s="465">
        <v>0</v>
      </c>
      <c r="M25" s="466"/>
      <c r="N25" s="158"/>
      <c r="O25" s="34"/>
      <c r="P25" s="147" t="s">
        <v>64</v>
      </c>
      <c r="Q25" s="147"/>
      <c r="R25" s="147"/>
      <c r="S25" s="147"/>
      <c r="T25" s="147"/>
      <c r="U25" s="147"/>
      <c r="V25" s="147"/>
      <c r="W25" s="147"/>
      <c r="X25" s="147"/>
      <c r="Y25" s="147"/>
      <c r="Z25" s="10"/>
      <c r="AA25" s="133">
        <v>0.0065</v>
      </c>
      <c r="AB25" s="171"/>
    </row>
    <row r="26" spans="1:28" ht="15" customHeight="1">
      <c r="A26" s="37"/>
      <c r="B26" s="157" t="s">
        <v>32</v>
      </c>
      <c r="C26" s="157"/>
      <c r="D26" s="157"/>
      <c r="E26" s="157"/>
      <c r="F26" s="157"/>
      <c r="G26" s="147"/>
      <c r="H26" s="147"/>
      <c r="I26" s="152"/>
      <c r="J26" s="152"/>
      <c r="K26" s="147"/>
      <c r="L26" s="465">
        <v>0</v>
      </c>
      <c r="M26" s="466"/>
      <c r="N26" s="158"/>
      <c r="O26" s="34"/>
      <c r="P26" s="147" t="s">
        <v>66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0"/>
      <c r="AA26" s="134">
        <v>0.03</v>
      </c>
      <c r="AB26" s="171"/>
    </row>
    <row r="27" spans="1:28" ht="15.75" thickBot="1">
      <c r="A27" s="37"/>
      <c r="B27" s="157" t="s">
        <v>34</v>
      </c>
      <c r="C27" s="157"/>
      <c r="D27" s="157"/>
      <c r="E27" s="157"/>
      <c r="F27" s="157"/>
      <c r="G27" s="147"/>
      <c r="H27" s="147"/>
      <c r="I27" s="152"/>
      <c r="J27" s="152"/>
      <c r="K27" s="147"/>
      <c r="L27" s="465">
        <v>0</v>
      </c>
      <c r="M27" s="466"/>
      <c r="N27" s="158"/>
      <c r="O27" s="52"/>
      <c r="P27" s="40" t="s">
        <v>68</v>
      </c>
      <c r="Q27" s="40"/>
      <c r="R27" s="40"/>
      <c r="S27" s="40"/>
      <c r="T27" s="40"/>
      <c r="U27" s="40"/>
      <c r="V27" s="40"/>
      <c r="W27" s="40"/>
      <c r="X27" s="40"/>
      <c r="Y27" s="40"/>
      <c r="Z27" s="115"/>
      <c r="AA27" s="135">
        <v>0.0821</v>
      </c>
      <c r="AB27" s="171"/>
    </row>
    <row r="28" spans="1:28" ht="15.75" thickBot="1">
      <c r="A28" s="37"/>
      <c r="B28" s="157" t="s">
        <v>36</v>
      </c>
      <c r="C28" s="157"/>
      <c r="D28" s="157"/>
      <c r="E28" s="157"/>
      <c r="F28" s="157"/>
      <c r="G28" s="147"/>
      <c r="H28" s="147"/>
      <c r="I28" s="152"/>
      <c r="J28" s="152"/>
      <c r="K28" s="147"/>
      <c r="L28" s="465">
        <v>0</v>
      </c>
      <c r="M28" s="466"/>
      <c r="N28" s="158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71"/>
    </row>
    <row r="29" spans="1:28" ht="15" customHeight="1">
      <c r="A29" s="37"/>
      <c r="B29" s="157" t="s">
        <v>38</v>
      </c>
      <c r="C29" s="157"/>
      <c r="D29" s="157"/>
      <c r="E29" s="157"/>
      <c r="F29" s="157"/>
      <c r="G29" s="147"/>
      <c r="H29" s="147"/>
      <c r="I29" s="151"/>
      <c r="J29" s="151"/>
      <c r="K29" s="147"/>
      <c r="L29" s="463">
        <v>0.08</v>
      </c>
      <c r="M29" s="464"/>
      <c r="N29" s="158"/>
      <c r="O29" s="425" t="s">
        <v>113</v>
      </c>
      <c r="P29" s="426"/>
      <c r="Q29" s="426"/>
      <c r="R29" s="426"/>
      <c r="S29" s="426"/>
      <c r="T29" s="426"/>
      <c r="U29" s="426"/>
      <c r="V29" s="426"/>
      <c r="W29" s="426"/>
      <c r="X29" s="426"/>
      <c r="Y29" s="427"/>
      <c r="Z29" s="10"/>
      <c r="AA29" s="10"/>
      <c r="AB29" s="171"/>
    </row>
    <row r="30" spans="1:28" ht="15" customHeight="1">
      <c r="A30" s="37"/>
      <c r="B30" s="157" t="s">
        <v>39</v>
      </c>
      <c r="C30" s="157"/>
      <c r="D30" s="157"/>
      <c r="E30" s="157"/>
      <c r="F30" s="157"/>
      <c r="G30" s="147"/>
      <c r="H30" s="147"/>
      <c r="I30" s="152"/>
      <c r="J30" s="152"/>
      <c r="K30" s="147"/>
      <c r="L30" s="465">
        <v>0</v>
      </c>
      <c r="M30" s="466"/>
      <c r="N30" s="158"/>
      <c r="O30" s="160" t="s">
        <v>4</v>
      </c>
      <c r="P30" s="161"/>
      <c r="Q30" s="162"/>
      <c r="R30" s="428" t="s">
        <v>23</v>
      </c>
      <c r="S30" s="429"/>
      <c r="T30" s="428" t="s">
        <v>83</v>
      </c>
      <c r="U30" s="429"/>
      <c r="V30" s="159" t="s">
        <v>84</v>
      </c>
      <c r="W30" s="428" t="s">
        <v>85</v>
      </c>
      <c r="X30" s="430"/>
      <c r="Y30" s="431"/>
      <c r="Z30" s="10"/>
      <c r="AA30" s="10"/>
      <c r="AB30" s="171"/>
    </row>
    <row r="31" spans="1:28" ht="15">
      <c r="A31" s="37"/>
      <c r="B31" s="157" t="s">
        <v>40</v>
      </c>
      <c r="C31" s="157"/>
      <c r="D31" s="157"/>
      <c r="E31" s="157"/>
      <c r="F31" s="157"/>
      <c r="G31" s="147"/>
      <c r="H31" s="147"/>
      <c r="I31" s="152"/>
      <c r="J31" s="152"/>
      <c r="K31" s="147"/>
      <c r="L31" s="465">
        <v>0</v>
      </c>
      <c r="M31" s="466"/>
      <c r="N31" s="158"/>
      <c r="O31" s="417" t="s">
        <v>114</v>
      </c>
      <c r="P31" s="418"/>
      <c r="Q31" s="419"/>
      <c r="R31" s="392">
        <v>9.47</v>
      </c>
      <c r="S31" s="393"/>
      <c r="T31" s="432">
        <v>7</v>
      </c>
      <c r="U31" s="433"/>
      <c r="V31" s="30">
        <f>(T31/12)</f>
        <v>0.5833333333333334</v>
      </c>
      <c r="W31" s="422">
        <f>(V31*R31)</f>
        <v>5.524166666666668</v>
      </c>
      <c r="X31" s="423"/>
      <c r="Y31" s="424"/>
      <c r="Z31" s="10"/>
      <c r="AA31" s="10"/>
      <c r="AB31" s="171"/>
    </row>
    <row r="32" spans="1:28" ht="17.25" customHeight="1">
      <c r="A32" s="37"/>
      <c r="B32" s="38" t="s">
        <v>41</v>
      </c>
      <c r="C32" s="38"/>
      <c r="D32" s="38"/>
      <c r="E32" s="38"/>
      <c r="F32" s="157"/>
      <c r="G32" s="147"/>
      <c r="H32" s="147"/>
      <c r="I32" s="137"/>
      <c r="J32" s="137"/>
      <c r="K32" s="147"/>
      <c r="L32" s="467">
        <v>0.08</v>
      </c>
      <c r="M32" s="468"/>
      <c r="N32" s="158"/>
      <c r="O32" s="417" t="s">
        <v>8</v>
      </c>
      <c r="P32" s="418"/>
      <c r="Q32" s="419"/>
      <c r="R32" s="392">
        <v>53.97</v>
      </c>
      <c r="S32" s="393"/>
      <c r="T32" s="432">
        <v>7</v>
      </c>
      <c r="U32" s="433"/>
      <c r="V32" s="30">
        <f>(T32/12)</f>
        <v>0.5833333333333334</v>
      </c>
      <c r="W32" s="422">
        <f>(V32*R32)</f>
        <v>31.4825</v>
      </c>
      <c r="X32" s="423"/>
      <c r="Y32" s="424"/>
      <c r="Z32" s="10"/>
      <c r="AA32" s="10"/>
      <c r="AB32" s="171"/>
    </row>
    <row r="33" spans="1:28" ht="15.75" customHeight="1" thickBot="1">
      <c r="A33" s="39"/>
      <c r="B33" s="40"/>
      <c r="C33" s="41"/>
      <c r="D33" s="40"/>
      <c r="E33" s="40"/>
      <c r="F33" s="40"/>
      <c r="G33" s="40"/>
      <c r="H33" s="40"/>
      <c r="I33" s="42"/>
      <c r="J33" s="144"/>
      <c r="K33" s="40"/>
      <c r="L33" s="469"/>
      <c r="M33" s="470"/>
      <c r="N33" s="1"/>
      <c r="O33" s="417" t="s">
        <v>10</v>
      </c>
      <c r="P33" s="418"/>
      <c r="Q33" s="419"/>
      <c r="R33" s="392">
        <v>19.4</v>
      </c>
      <c r="S33" s="393"/>
      <c r="T33" s="432">
        <v>14</v>
      </c>
      <c r="U33" s="433"/>
      <c r="V33" s="30">
        <f>(T33/12)</f>
        <v>1.1666666666666667</v>
      </c>
      <c r="W33" s="422">
        <f>(V33*R33)</f>
        <v>22.633333333333333</v>
      </c>
      <c r="X33" s="423"/>
      <c r="Y33" s="424"/>
      <c r="Z33" s="10"/>
      <c r="AA33" s="10"/>
      <c r="AB33" s="171"/>
    </row>
    <row r="34" spans="1:28" ht="15.75" thickBot="1">
      <c r="A34" s="102"/>
      <c r="B34" s="103" t="s">
        <v>44</v>
      </c>
      <c r="C34" s="104"/>
      <c r="D34" s="149"/>
      <c r="E34" s="149"/>
      <c r="F34" s="149"/>
      <c r="G34" s="149"/>
      <c r="H34" s="149"/>
      <c r="I34" s="105"/>
      <c r="J34" s="140"/>
      <c r="K34" s="149"/>
      <c r="L34" s="471"/>
      <c r="M34" s="472"/>
      <c r="N34" s="158"/>
      <c r="O34" s="417" t="s">
        <v>14</v>
      </c>
      <c r="P34" s="418"/>
      <c r="Q34" s="419"/>
      <c r="R34" s="392">
        <v>37.45</v>
      </c>
      <c r="S34" s="393"/>
      <c r="T34" s="420">
        <v>7</v>
      </c>
      <c r="U34" s="421"/>
      <c r="V34" s="30">
        <f>(T34/12)</f>
        <v>0.5833333333333334</v>
      </c>
      <c r="W34" s="422">
        <f>(V34*R34)</f>
        <v>21.845833333333335</v>
      </c>
      <c r="X34" s="423"/>
      <c r="Y34" s="424"/>
      <c r="Z34" s="10"/>
      <c r="AA34" s="10"/>
      <c r="AB34" s="171"/>
    </row>
    <row r="35" spans="1:28" ht="15.75" thickBot="1">
      <c r="A35" s="37"/>
      <c r="B35" s="43" t="s">
        <v>46</v>
      </c>
      <c r="C35" s="43"/>
      <c r="D35" s="43"/>
      <c r="E35" s="43"/>
      <c r="F35" s="157"/>
      <c r="G35" s="147"/>
      <c r="H35" s="147"/>
      <c r="I35" s="142"/>
      <c r="J35" s="142"/>
      <c r="K35" s="147"/>
      <c r="L35" s="488">
        <v>0.11111111111111109</v>
      </c>
      <c r="M35" s="489"/>
      <c r="N35" s="158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71"/>
    </row>
    <row r="36" spans="1:28" ht="15.75" thickBot="1">
      <c r="A36" s="37"/>
      <c r="B36" s="43" t="s">
        <v>48</v>
      </c>
      <c r="C36" s="43"/>
      <c r="D36" s="43"/>
      <c r="E36" s="43"/>
      <c r="F36" s="157"/>
      <c r="G36" s="147"/>
      <c r="H36" s="147"/>
      <c r="I36" s="44"/>
      <c r="J36" s="44"/>
      <c r="K36" s="147"/>
      <c r="L36" s="478">
        <v>0.0194</v>
      </c>
      <c r="M36" s="479"/>
      <c r="N36" s="158"/>
      <c r="O36" s="434" t="s">
        <v>126</v>
      </c>
      <c r="P36" s="435"/>
      <c r="Q36" s="435"/>
      <c r="R36" s="435"/>
      <c r="S36" s="435"/>
      <c r="T36" s="435"/>
      <c r="U36" s="435"/>
      <c r="V36" s="435"/>
      <c r="W36" s="435"/>
      <c r="X36" s="435"/>
      <c r="Y36" s="435"/>
      <c r="Z36" s="435"/>
      <c r="AA36" s="436"/>
      <c r="AB36" s="171"/>
    </row>
    <row r="37" spans="1:28" ht="15" customHeight="1">
      <c r="A37" s="37"/>
      <c r="B37" s="43" t="s">
        <v>50</v>
      </c>
      <c r="C37" s="43"/>
      <c r="D37" s="43"/>
      <c r="E37" s="43"/>
      <c r="F37" s="157"/>
      <c r="G37" s="147"/>
      <c r="H37" s="147"/>
      <c r="I37" s="44"/>
      <c r="J37" s="44"/>
      <c r="K37" s="147"/>
      <c r="L37" s="478">
        <v>0.0139</v>
      </c>
      <c r="M37" s="479"/>
      <c r="N37" s="158"/>
      <c r="O37" s="51"/>
      <c r="P37" s="138" t="s">
        <v>62</v>
      </c>
      <c r="Q37" s="138"/>
      <c r="R37" s="138"/>
      <c r="S37" s="138"/>
      <c r="T37" s="138"/>
      <c r="U37" s="138"/>
      <c r="V37" s="138"/>
      <c r="W37" s="138"/>
      <c r="X37" s="138"/>
      <c r="Y37" s="138"/>
      <c r="Z37" s="10"/>
      <c r="AA37" s="139">
        <v>0.035</v>
      </c>
      <c r="AB37" s="171"/>
    </row>
    <row r="38" spans="1:28" ht="15">
      <c r="A38" s="37"/>
      <c r="B38" s="43" t="s">
        <v>51</v>
      </c>
      <c r="C38" s="43"/>
      <c r="D38" s="43"/>
      <c r="E38" s="43"/>
      <c r="F38" s="157"/>
      <c r="G38" s="147"/>
      <c r="H38" s="147"/>
      <c r="I38" s="44"/>
      <c r="J38" s="44"/>
      <c r="K38" s="147"/>
      <c r="L38" s="478">
        <v>0.0033</v>
      </c>
      <c r="M38" s="479"/>
      <c r="N38" s="158"/>
      <c r="O38" s="34"/>
      <c r="P38" s="147" t="s">
        <v>64</v>
      </c>
      <c r="Q38" s="147"/>
      <c r="R38" s="147"/>
      <c r="S38" s="147"/>
      <c r="T38" s="147"/>
      <c r="U38" s="147"/>
      <c r="V38" s="147"/>
      <c r="W38" s="147"/>
      <c r="X38" s="147"/>
      <c r="Y38" s="147"/>
      <c r="Z38" s="10"/>
      <c r="AA38" s="133">
        <v>0.0065</v>
      </c>
      <c r="AB38" s="171"/>
    </row>
    <row r="39" spans="1:28" ht="15" customHeight="1">
      <c r="A39" s="37"/>
      <c r="B39" s="43" t="s">
        <v>53</v>
      </c>
      <c r="C39" s="43"/>
      <c r="D39" s="43"/>
      <c r="E39" s="43"/>
      <c r="F39" s="157"/>
      <c r="G39" s="147"/>
      <c r="H39" s="147"/>
      <c r="I39" s="44"/>
      <c r="J39" s="44"/>
      <c r="K39" s="147"/>
      <c r="L39" s="478">
        <v>0.0027</v>
      </c>
      <c r="M39" s="479"/>
      <c r="N39" s="158"/>
      <c r="O39" s="34"/>
      <c r="P39" s="147" t="s">
        <v>66</v>
      </c>
      <c r="Q39" s="147"/>
      <c r="R39" s="147"/>
      <c r="S39" s="147"/>
      <c r="T39" s="147"/>
      <c r="U39" s="147"/>
      <c r="V39" s="147"/>
      <c r="W39" s="147"/>
      <c r="X39" s="147"/>
      <c r="Y39" s="147"/>
      <c r="Z39" s="10"/>
      <c r="AA39" s="134">
        <v>0.03</v>
      </c>
      <c r="AB39" s="171"/>
    </row>
    <row r="40" spans="1:28" ht="15.75" thickBot="1">
      <c r="A40" s="37"/>
      <c r="B40" s="45" t="s">
        <v>55</v>
      </c>
      <c r="C40" s="45"/>
      <c r="D40" s="45"/>
      <c r="E40" s="45"/>
      <c r="F40" s="157"/>
      <c r="G40" s="147"/>
      <c r="H40" s="147"/>
      <c r="I40" s="141"/>
      <c r="J40" s="141"/>
      <c r="K40" s="147"/>
      <c r="L40" s="478">
        <v>0.0007</v>
      </c>
      <c r="M40" s="479"/>
      <c r="N40" s="158"/>
      <c r="O40" s="52"/>
      <c r="P40" s="40" t="s">
        <v>68</v>
      </c>
      <c r="Q40" s="40"/>
      <c r="R40" s="40"/>
      <c r="S40" s="40"/>
      <c r="T40" s="40"/>
      <c r="U40" s="40"/>
      <c r="V40" s="40"/>
      <c r="W40" s="40"/>
      <c r="X40" s="40"/>
      <c r="Y40" s="40"/>
      <c r="Z40" s="115"/>
      <c r="AA40" s="135">
        <v>0.0821</v>
      </c>
      <c r="AB40" s="171"/>
    </row>
    <row r="41" spans="1:28" ht="15">
      <c r="A41" s="37"/>
      <c r="B41" s="43" t="s">
        <v>57</v>
      </c>
      <c r="C41" s="43"/>
      <c r="D41" s="43"/>
      <c r="E41" s="43"/>
      <c r="F41" s="157"/>
      <c r="G41" s="147"/>
      <c r="H41" s="147"/>
      <c r="I41" s="44"/>
      <c r="J41" s="44"/>
      <c r="K41" s="147"/>
      <c r="L41" s="478">
        <v>0.0002</v>
      </c>
      <c r="M41" s="479"/>
      <c r="N41" s="158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71"/>
    </row>
    <row r="42" spans="1:28" ht="15">
      <c r="A42" s="37"/>
      <c r="B42" s="43" t="s">
        <v>58</v>
      </c>
      <c r="C42" s="43"/>
      <c r="D42" s="43"/>
      <c r="E42" s="43"/>
      <c r="F42" s="157"/>
      <c r="G42" s="147"/>
      <c r="H42" s="147"/>
      <c r="I42" s="142"/>
      <c r="J42" s="142"/>
      <c r="K42" s="147"/>
      <c r="L42" s="480">
        <v>0.0833333333333333</v>
      </c>
      <c r="M42" s="481"/>
      <c r="N42" s="158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71"/>
    </row>
    <row r="43" spans="1:28" ht="15">
      <c r="A43" s="37"/>
      <c r="B43" s="38" t="s">
        <v>60</v>
      </c>
      <c r="C43" s="147"/>
      <c r="D43" s="147"/>
      <c r="E43" s="147"/>
      <c r="F43" s="157"/>
      <c r="G43" s="147"/>
      <c r="H43" s="147"/>
      <c r="I43" s="147"/>
      <c r="J43" s="147"/>
      <c r="K43" s="147"/>
      <c r="L43" s="467">
        <v>0.23464444444444438</v>
      </c>
      <c r="M43" s="468"/>
      <c r="N43" s="158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71"/>
    </row>
    <row r="44" spans="1:28" ht="15.75" thickBot="1">
      <c r="A44" s="37"/>
      <c r="B44" s="147"/>
      <c r="C44" s="38"/>
      <c r="D44" s="147"/>
      <c r="E44" s="147"/>
      <c r="F44" s="147"/>
      <c r="G44" s="147"/>
      <c r="H44" s="147"/>
      <c r="I44" s="147"/>
      <c r="J44" s="143"/>
      <c r="K44" s="147"/>
      <c r="L44" s="482"/>
      <c r="M44" s="483"/>
      <c r="N44" s="158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71"/>
    </row>
    <row r="45" spans="1:28" ht="15.75" thickBot="1">
      <c r="A45" s="102"/>
      <c r="B45" s="103" t="s">
        <v>63</v>
      </c>
      <c r="C45" s="104"/>
      <c r="D45" s="149"/>
      <c r="E45" s="149"/>
      <c r="F45" s="149"/>
      <c r="G45" s="149"/>
      <c r="H45" s="149"/>
      <c r="I45" s="105"/>
      <c r="J45" s="140"/>
      <c r="K45" s="149"/>
      <c r="L45" s="484"/>
      <c r="M45" s="485"/>
      <c r="N45" s="158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71"/>
    </row>
    <row r="46" spans="1:28" ht="15">
      <c r="A46" s="37"/>
      <c r="B46" s="43" t="s">
        <v>65</v>
      </c>
      <c r="C46" s="43"/>
      <c r="D46" s="43"/>
      <c r="E46" s="43"/>
      <c r="F46" s="147"/>
      <c r="G46" s="147"/>
      <c r="H46" s="46"/>
      <c r="I46" s="157"/>
      <c r="J46" s="136"/>
      <c r="K46" s="147"/>
      <c r="L46" s="486">
        <v>0.0042</v>
      </c>
      <c r="M46" s="487"/>
      <c r="N46" s="158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71"/>
    </row>
    <row r="47" spans="1:28" ht="15">
      <c r="A47" s="37"/>
      <c r="B47" s="43" t="s">
        <v>67</v>
      </c>
      <c r="C47" s="43"/>
      <c r="D47" s="43"/>
      <c r="E47" s="43"/>
      <c r="F47" s="147"/>
      <c r="G47" s="147"/>
      <c r="H47" s="46"/>
      <c r="I47" s="157"/>
      <c r="J47" s="136"/>
      <c r="K47" s="147"/>
      <c r="L47" s="498">
        <v>0.0016</v>
      </c>
      <c r="M47" s="499"/>
      <c r="N47" s="158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71"/>
    </row>
    <row r="48" spans="1:28" ht="15">
      <c r="A48" s="37"/>
      <c r="B48" s="43" t="s">
        <v>69</v>
      </c>
      <c r="C48" s="43"/>
      <c r="D48" s="43"/>
      <c r="E48" s="43"/>
      <c r="F48" s="147"/>
      <c r="G48" s="147"/>
      <c r="H48" s="46"/>
      <c r="I48" s="157"/>
      <c r="J48" s="136"/>
      <c r="K48" s="147"/>
      <c r="L48" s="498">
        <v>0.0003</v>
      </c>
      <c r="M48" s="499"/>
      <c r="N48" s="158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71"/>
    </row>
    <row r="49" spans="1:28" ht="15">
      <c r="A49" s="37"/>
      <c r="B49" s="43" t="s">
        <v>71</v>
      </c>
      <c r="C49" s="43"/>
      <c r="D49" s="43"/>
      <c r="E49" s="43"/>
      <c r="F49" s="43"/>
      <c r="G49" s="147"/>
      <c r="H49" s="46"/>
      <c r="I49" s="157"/>
      <c r="J49" s="136"/>
      <c r="K49" s="147"/>
      <c r="L49" s="498">
        <v>0.032</v>
      </c>
      <c r="M49" s="499"/>
      <c r="N49" s="158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71"/>
    </row>
    <row r="50" spans="1:28" ht="15">
      <c r="A50" s="37"/>
      <c r="B50" s="43" t="s">
        <v>72</v>
      </c>
      <c r="C50" s="43"/>
      <c r="D50" s="43"/>
      <c r="E50" s="43"/>
      <c r="F50" s="43"/>
      <c r="G50" s="147"/>
      <c r="H50" s="46"/>
      <c r="I50" s="157"/>
      <c r="J50" s="136"/>
      <c r="K50" s="147"/>
      <c r="L50" s="498">
        <v>0.0004</v>
      </c>
      <c r="M50" s="499"/>
      <c r="N50" s="158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71"/>
    </row>
    <row r="51" spans="1:28" ht="15">
      <c r="A51" s="37"/>
      <c r="B51" s="43" t="s">
        <v>86</v>
      </c>
      <c r="C51" s="43"/>
      <c r="D51" s="43"/>
      <c r="E51" s="43"/>
      <c r="F51" s="43"/>
      <c r="G51" s="43"/>
      <c r="H51" s="43"/>
      <c r="I51" s="157"/>
      <c r="J51" s="136"/>
      <c r="K51" s="147"/>
      <c r="L51" s="498">
        <v>0.0002</v>
      </c>
      <c r="M51" s="499"/>
      <c r="N51" s="158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71"/>
    </row>
    <row r="52" spans="1:28" ht="15">
      <c r="A52" s="37"/>
      <c r="B52" s="38" t="s">
        <v>87</v>
      </c>
      <c r="C52" s="147"/>
      <c r="D52" s="147"/>
      <c r="E52" s="147"/>
      <c r="F52" s="147"/>
      <c r="G52" s="147"/>
      <c r="H52" s="147"/>
      <c r="I52" s="157"/>
      <c r="J52" s="147"/>
      <c r="K52" s="147"/>
      <c r="L52" s="467">
        <v>0.0387</v>
      </c>
      <c r="M52" s="468"/>
      <c r="N52" s="158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71"/>
    </row>
    <row r="53" spans="1:28" ht="15">
      <c r="A53" s="37"/>
      <c r="B53" s="38"/>
      <c r="C53" s="147"/>
      <c r="D53" s="147"/>
      <c r="E53" s="147"/>
      <c r="F53" s="147"/>
      <c r="G53" s="147"/>
      <c r="H53" s="147"/>
      <c r="I53" s="157"/>
      <c r="J53" s="142"/>
      <c r="K53" s="147"/>
      <c r="L53" s="490"/>
      <c r="M53" s="491"/>
      <c r="N53" s="158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71"/>
    </row>
    <row r="54" spans="1:28" ht="15.75" thickBot="1">
      <c r="A54" s="39"/>
      <c r="B54" s="41" t="s">
        <v>78</v>
      </c>
      <c r="C54" s="40"/>
      <c r="D54" s="40"/>
      <c r="E54" s="40"/>
      <c r="F54" s="40"/>
      <c r="G54" s="40"/>
      <c r="H54" s="40"/>
      <c r="I54" s="47"/>
      <c r="J54" s="40"/>
      <c r="K54" s="40"/>
      <c r="L54" s="492">
        <v>0.3533444444444444</v>
      </c>
      <c r="M54" s="493"/>
      <c r="N54" s="158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71"/>
    </row>
    <row r="55" spans="1:28" ht="15.75" thickBot="1">
      <c r="A55" s="37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8"/>
      <c r="N55" s="158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71"/>
    </row>
    <row r="56" spans="1:28" ht="15.75" thickBot="1">
      <c r="A56" s="473" t="s">
        <v>88</v>
      </c>
      <c r="B56" s="474"/>
      <c r="C56" s="474"/>
      <c r="D56" s="474"/>
      <c r="E56" s="474"/>
      <c r="F56" s="474"/>
      <c r="G56" s="474"/>
      <c r="H56" s="474"/>
      <c r="I56" s="474"/>
      <c r="J56" s="474"/>
      <c r="K56" s="474"/>
      <c r="L56" s="474"/>
      <c r="M56" s="475"/>
      <c r="N56" s="158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71"/>
    </row>
    <row r="57" spans="1:28" ht="15.75" thickBot="1">
      <c r="A57" s="102"/>
      <c r="B57" s="149"/>
      <c r="C57" s="149"/>
      <c r="D57" s="103" t="s">
        <v>27</v>
      </c>
      <c r="E57" s="104"/>
      <c r="F57" s="149"/>
      <c r="G57" s="149"/>
      <c r="H57" s="149"/>
      <c r="I57" s="149"/>
      <c r="J57" s="149"/>
      <c r="K57" s="149"/>
      <c r="L57" s="149"/>
      <c r="M57" s="150"/>
      <c r="N57" s="158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71"/>
    </row>
    <row r="58" spans="1:28" ht="15">
      <c r="A58" s="37"/>
      <c r="B58" s="147" t="s">
        <v>28</v>
      </c>
      <c r="C58" s="147"/>
      <c r="D58" s="147"/>
      <c r="E58" s="147"/>
      <c r="F58" s="157"/>
      <c r="G58" s="157"/>
      <c r="H58" s="157"/>
      <c r="I58" s="147"/>
      <c r="J58" s="48"/>
      <c r="K58" s="48"/>
      <c r="L58" s="494">
        <v>0.2</v>
      </c>
      <c r="M58" s="495"/>
      <c r="N58" s="158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71"/>
    </row>
    <row r="59" spans="1:28" ht="15">
      <c r="A59" s="37"/>
      <c r="B59" s="147" t="s">
        <v>30</v>
      </c>
      <c r="C59" s="147"/>
      <c r="D59" s="147"/>
      <c r="E59" s="147"/>
      <c r="F59" s="157"/>
      <c r="G59" s="157"/>
      <c r="H59" s="157"/>
      <c r="I59" s="147"/>
      <c r="J59" s="146"/>
      <c r="K59" s="146"/>
      <c r="L59" s="496">
        <v>0.015</v>
      </c>
      <c r="M59" s="497"/>
      <c r="N59" s="158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71"/>
    </row>
    <row r="60" spans="1:28" ht="15">
      <c r="A60" s="37"/>
      <c r="B60" s="147" t="s">
        <v>32</v>
      </c>
      <c r="C60" s="147"/>
      <c r="D60" s="147"/>
      <c r="E60" s="147"/>
      <c r="F60" s="157"/>
      <c r="G60" s="157"/>
      <c r="H60" s="157"/>
      <c r="I60" s="147"/>
      <c r="J60" s="146"/>
      <c r="K60" s="146"/>
      <c r="L60" s="496">
        <v>0.01</v>
      </c>
      <c r="M60" s="497"/>
      <c r="N60" s="158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71"/>
    </row>
    <row r="61" spans="1:28" ht="15">
      <c r="A61" s="37"/>
      <c r="B61" s="147" t="s">
        <v>34</v>
      </c>
      <c r="C61" s="147"/>
      <c r="D61" s="147"/>
      <c r="E61" s="147"/>
      <c r="F61" s="157"/>
      <c r="G61" s="157"/>
      <c r="H61" s="157"/>
      <c r="I61" s="147"/>
      <c r="J61" s="146"/>
      <c r="K61" s="146"/>
      <c r="L61" s="496">
        <v>0.002</v>
      </c>
      <c r="M61" s="497"/>
      <c r="N61" s="158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71"/>
    </row>
    <row r="62" spans="1:28" ht="15">
      <c r="A62" s="37"/>
      <c r="B62" s="147" t="s">
        <v>36</v>
      </c>
      <c r="C62" s="147"/>
      <c r="D62" s="147"/>
      <c r="E62" s="147"/>
      <c r="F62" s="157"/>
      <c r="G62" s="157"/>
      <c r="H62" s="157"/>
      <c r="I62" s="147"/>
      <c r="J62" s="146"/>
      <c r="K62" s="146"/>
      <c r="L62" s="496">
        <v>0.025</v>
      </c>
      <c r="M62" s="497"/>
      <c r="N62" s="158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71"/>
    </row>
    <row r="63" spans="1:28" ht="15">
      <c r="A63" s="37"/>
      <c r="B63" s="147" t="s">
        <v>38</v>
      </c>
      <c r="C63" s="147"/>
      <c r="D63" s="147"/>
      <c r="E63" s="147"/>
      <c r="F63" s="157"/>
      <c r="G63" s="157"/>
      <c r="H63" s="157"/>
      <c r="I63" s="147"/>
      <c r="J63" s="146"/>
      <c r="K63" s="146"/>
      <c r="L63" s="496">
        <v>0.08</v>
      </c>
      <c r="M63" s="497"/>
      <c r="N63" s="158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71"/>
    </row>
    <row r="64" spans="1:28" ht="15">
      <c r="A64" s="37"/>
      <c r="B64" s="147" t="s">
        <v>39</v>
      </c>
      <c r="C64" s="147"/>
      <c r="D64" s="147"/>
      <c r="E64" s="147"/>
      <c r="F64" s="157"/>
      <c r="G64" s="157"/>
      <c r="H64" s="157"/>
      <c r="I64" s="147"/>
      <c r="J64" s="132"/>
      <c r="K64" s="132"/>
      <c r="L64" s="502">
        <v>0.03</v>
      </c>
      <c r="M64" s="503"/>
      <c r="N64" s="158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71"/>
    </row>
    <row r="65" spans="1:28" ht="15">
      <c r="A65" s="37"/>
      <c r="B65" s="147" t="s">
        <v>40</v>
      </c>
      <c r="C65" s="147"/>
      <c r="D65" s="147"/>
      <c r="E65" s="147"/>
      <c r="F65" s="157"/>
      <c r="G65" s="157"/>
      <c r="H65" s="157"/>
      <c r="I65" s="147"/>
      <c r="J65" s="146"/>
      <c r="K65" s="146"/>
      <c r="L65" s="496">
        <v>0.006</v>
      </c>
      <c r="M65" s="497"/>
      <c r="N65" s="158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71"/>
    </row>
    <row r="66" spans="1:28" ht="15">
      <c r="A66" s="37"/>
      <c r="B66" s="38" t="s">
        <v>41</v>
      </c>
      <c r="C66" s="38"/>
      <c r="D66" s="38"/>
      <c r="E66" s="38"/>
      <c r="F66" s="157"/>
      <c r="G66" s="157"/>
      <c r="H66" s="157"/>
      <c r="I66" s="147"/>
      <c r="J66" s="147"/>
      <c r="K66" s="137"/>
      <c r="L66" s="467">
        <v>0.3680000000000001</v>
      </c>
      <c r="M66" s="468"/>
      <c r="N66" s="158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71"/>
    </row>
    <row r="67" spans="1:28" ht="15.75" thickBot="1">
      <c r="A67" s="39"/>
      <c r="B67" s="40"/>
      <c r="C67" s="40"/>
      <c r="D67" s="40"/>
      <c r="E67" s="41"/>
      <c r="F67" s="40"/>
      <c r="G67" s="40"/>
      <c r="H67" s="40"/>
      <c r="I67" s="40"/>
      <c r="J67" s="40"/>
      <c r="K67" s="42"/>
      <c r="L67" s="514"/>
      <c r="M67" s="515"/>
      <c r="N67" s="158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71"/>
    </row>
    <row r="68" spans="1:28" ht="15.75" thickBot="1">
      <c r="A68" s="102"/>
      <c r="B68" s="149"/>
      <c r="C68" s="149"/>
      <c r="D68" s="103" t="s">
        <v>44</v>
      </c>
      <c r="E68" s="104"/>
      <c r="F68" s="149"/>
      <c r="G68" s="149"/>
      <c r="H68" s="149"/>
      <c r="I68" s="149"/>
      <c r="J68" s="149"/>
      <c r="K68" s="105"/>
      <c r="L68" s="500"/>
      <c r="M68" s="501"/>
      <c r="N68" s="158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71"/>
    </row>
    <row r="69" spans="1:28" ht="15">
      <c r="A69" s="36"/>
      <c r="B69" s="49" t="s">
        <v>46</v>
      </c>
      <c r="C69" s="49"/>
      <c r="D69" s="49"/>
      <c r="E69" s="49"/>
      <c r="F69" s="157"/>
      <c r="G69" s="157"/>
      <c r="H69" s="157"/>
      <c r="I69" s="138"/>
      <c r="J69" s="138"/>
      <c r="K69" s="145"/>
      <c r="L69" s="488">
        <v>0.11111111111111109</v>
      </c>
      <c r="M69" s="489"/>
      <c r="N69" s="158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71"/>
    </row>
    <row r="70" spans="1:28" ht="15">
      <c r="A70" s="37"/>
      <c r="B70" s="43" t="s">
        <v>48</v>
      </c>
      <c r="C70" s="43"/>
      <c r="D70" s="43"/>
      <c r="E70" s="43"/>
      <c r="F70" s="157"/>
      <c r="G70" s="157"/>
      <c r="H70" s="157"/>
      <c r="I70" s="147"/>
      <c r="J70" s="147"/>
      <c r="K70" s="44"/>
      <c r="L70" s="478">
        <v>0.0194</v>
      </c>
      <c r="M70" s="479"/>
      <c r="N70" s="158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71"/>
    </row>
    <row r="71" spans="1:28" ht="15">
      <c r="A71" s="37"/>
      <c r="B71" s="43" t="s">
        <v>50</v>
      </c>
      <c r="C71" s="43"/>
      <c r="D71" s="43"/>
      <c r="E71" s="43"/>
      <c r="F71" s="157"/>
      <c r="G71" s="157"/>
      <c r="H71" s="157"/>
      <c r="I71" s="147"/>
      <c r="J71" s="147"/>
      <c r="K71" s="44"/>
      <c r="L71" s="478">
        <v>0.0139</v>
      </c>
      <c r="M71" s="479"/>
      <c r="N71" s="158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71"/>
    </row>
    <row r="72" spans="1:28" ht="15">
      <c r="A72" s="37"/>
      <c r="B72" s="43" t="s">
        <v>51</v>
      </c>
      <c r="C72" s="43"/>
      <c r="D72" s="43"/>
      <c r="E72" s="43"/>
      <c r="F72" s="157"/>
      <c r="G72" s="157"/>
      <c r="H72" s="157"/>
      <c r="I72" s="147"/>
      <c r="J72" s="147"/>
      <c r="K72" s="44"/>
      <c r="L72" s="478">
        <v>0.0033</v>
      </c>
      <c r="M72" s="479"/>
      <c r="N72" s="158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71"/>
    </row>
    <row r="73" spans="1:28" ht="15">
      <c r="A73" s="37"/>
      <c r="B73" s="43" t="s">
        <v>53</v>
      </c>
      <c r="C73" s="43"/>
      <c r="D73" s="43"/>
      <c r="E73" s="43"/>
      <c r="F73" s="157"/>
      <c r="G73" s="157"/>
      <c r="H73" s="157"/>
      <c r="I73" s="147"/>
      <c r="J73" s="147"/>
      <c r="K73" s="44"/>
      <c r="L73" s="478">
        <v>0.0027</v>
      </c>
      <c r="M73" s="479"/>
      <c r="N73" s="158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71"/>
    </row>
    <row r="74" spans="1:28" ht="15">
      <c r="A74" s="37"/>
      <c r="B74" s="45" t="s">
        <v>55</v>
      </c>
      <c r="C74" s="45"/>
      <c r="D74" s="45"/>
      <c r="E74" s="45"/>
      <c r="F74" s="157"/>
      <c r="G74" s="157"/>
      <c r="H74" s="157"/>
      <c r="I74" s="147"/>
      <c r="J74" s="147"/>
      <c r="K74" s="141"/>
      <c r="L74" s="478">
        <v>0.0007</v>
      </c>
      <c r="M74" s="479"/>
      <c r="N74" s="158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71"/>
    </row>
    <row r="75" spans="1:28" ht="15">
      <c r="A75" s="37"/>
      <c r="B75" s="43" t="s">
        <v>57</v>
      </c>
      <c r="C75" s="43"/>
      <c r="D75" s="43"/>
      <c r="E75" s="43"/>
      <c r="F75" s="157"/>
      <c r="G75" s="157"/>
      <c r="H75" s="157"/>
      <c r="I75" s="147"/>
      <c r="J75" s="147"/>
      <c r="K75" s="44"/>
      <c r="L75" s="478">
        <v>0.0002</v>
      </c>
      <c r="M75" s="479"/>
      <c r="N75" s="158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71"/>
    </row>
    <row r="76" spans="1:28" ht="15">
      <c r="A76" s="37"/>
      <c r="B76" s="43" t="s">
        <v>58</v>
      </c>
      <c r="C76" s="43"/>
      <c r="D76" s="43"/>
      <c r="E76" s="43"/>
      <c r="F76" s="157"/>
      <c r="G76" s="157"/>
      <c r="H76" s="157"/>
      <c r="I76" s="147"/>
      <c r="J76" s="147"/>
      <c r="K76" s="142"/>
      <c r="L76" s="480">
        <v>0.0833333333333333</v>
      </c>
      <c r="M76" s="481"/>
      <c r="N76" s="158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71"/>
    </row>
    <row r="77" spans="1:28" ht="15">
      <c r="A77" s="37"/>
      <c r="B77" s="38" t="s">
        <v>60</v>
      </c>
      <c r="C77" s="147"/>
      <c r="D77" s="147"/>
      <c r="E77" s="147"/>
      <c r="F77" s="157"/>
      <c r="G77" s="157"/>
      <c r="H77" s="157"/>
      <c r="I77" s="147"/>
      <c r="J77" s="147"/>
      <c r="K77" s="147"/>
      <c r="L77" s="467">
        <v>0.23464444444444438</v>
      </c>
      <c r="M77" s="468"/>
      <c r="N77" s="158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71"/>
    </row>
    <row r="78" spans="1:28" ht="15.75" thickBot="1">
      <c r="A78" s="37"/>
      <c r="B78" s="147"/>
      <c r="C78" s="147"/>
      <c r="D78" s="147"/>
      <c r="E78" s="38"/>
      <c r="F78" s="147"/>
      <c r="G78" s="147"/>
      <c r="H78" s="147"/>
      <c r="I78" s="147"/>
      <c r="J78" s="147"/>
      <c r="K78" s="147"/>
      <c r="L78" s="512"/>
      <c r="M78" s="513"/>
      <c r="N78" s="158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71"/>
    </row>
    <row r="79" spans="1:28" ht="15.75" thickBot="1">
      <c r="A79" s="102"/>
      <c r="B79" s="149"/>
      <c r="C79" s="149"/>
      <c r="D79" s="103" t="s">
        <v>63</v>
      </c>
      <c r="E79" s="104"/>
      <c r="F79" s="149"/>
      <c r="G79" s="149"/>
      <c r="H79" s="149"/>
      <c r="I79" s="149"/>
      <c r="J79" s="149"/>
      <c r="K79" s="105"/>
      <c r="L79" s="500"/>
      <c r="M79" s="501"/>
      <c r="N79" s="158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71"/>
    </row>
    <row r="80" spans="1:28" ht="15">
      <c r="A80" s="36"/>
      <c r="B80" s="49" t="s">
        <v>65</v>
      </c>
      <c r="C80" s="49"/>
      <c r="D80" s="49"/>
      <c r="E80" s="49"/>
      <c r="F80" s="138"/>
      <c r="G80" s="138"/>
      <c r="H80" s="157"/>
      <c r="I80" s="157"/>
      <c r="J80" s="157"/>
      <c r="K80" s="50"/>
      <c r="L80" s="486">
        <v>0.0042</v>
      </c>
      <c r="M80" s="487"/>
      <c r="N80" s="158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71"/>
    </row>
    <row r="81" spans="1:28" ht="15">
      <c r="A81" s="37"/>
      <c r="B81" s="43" t="s">
        <v>67</v>
      </c>
      <c r="C81" s="43"/>
      <c r="D81" s="43"/>
      <c r="E81" s="43"/>
      <c r="F81" s="147"/>
      <c r="G81" s="147"/>
      <c r="H81" s="157"/>
      <c r="I81" s="157"/>
      <c r="J81" s="157"/>
      <c r="K81" s="46"/>
      <c r="L81" s="498">
        <v>0.0016</v>
      </c>
      <c r="M81" s="499"/>
      <c r="N81" s="158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71"/>
    </row>
    <row r="82" spans="1:28" ht="15">
      <c r="A82" s="37"/>
      <c r="B82" s="43" t="s">
        <v>69</v>
      </c>
      <c r="C82" s="43"/>
      <c r="D82" s="43"/>
      <c r="E82" s="43"/>
      <c r="F82" s="147"/>
      <c r="G82" s="147"/>
      <c r="H82" s="157"/>
      <c r="I82" s="157"/>
      <c r="J82" s="157"/>
      <c r="K82" s="46"/>
      <c r="L82" s="498">
        <v>0.0003</v>
      </c>
      <c r="M82" s="499"/>
      <c r="N82" s="158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71"/>
    </row>
    <row r="83" spans="1:28" ht="15">
      <c r="A83" s="37"/>
      <c r="B83" s="43" t="s">
        <v>71</v>
      </c>
      <c r="C83" s="43"/>
      <c r="D83" s="43"/>
      <c r="E83" s="43"/>
      <c r="F83" s="147"/>
      <c r="G83" s="147"/>
      <c r="H83" s="157"/>
      <c r="I83" s="157"/>
      <c r="J83" s="157"/>
      <c r="K83" s="46"/>
      <c r="L83" s="498">
        <v>0.032</v>
      </c>
      <c r="M83" s="499"/>
      <c r="N83" s="158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71"/>
    </row>
    <row r="84" spans="1:28" ht="15">
      <c r="A84" s="37"/>
      <c r="B84" s="43" t="s">
        <v>72</v>
      </c>
      <c r="C84" s="43"/>
      <c r="D84" s="43"/>
      <c r="E84" s="43"/>
      <c r="F84" s="147"/>
      <c r="G84" s="147"/>
      <c r="H84" s="157"/>
      <c r="I84" s="157"/>
      <c r="J84" s="157"/>
      <c r="K84" s="46"/>
      <c r="L84" s="498">
        <v>0.0004</v>
      </c>
      <c r="M84" s="499"/>
      <c r="N84" s="158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71"/>
    </row>
    <row r="85" spans="1:28" ht="15">
      <c r="A85" s="37"/>
      <c r="B85" s="43" t="s">
        <v>86</v>
      </c>
      <c r="C85" s="43"/>
      <c r="D85" s="43"/>
      <c r="E85" s="43"/>
      <c r="F85" s="43"/>
      <c r="G85" s="43"/>
      <c r="H85" s="157"/>
      <c r="I85" s="157"/>
      <c r="J85" s="157"/>
      <c r="K85" s="46"/>
      <c r="L85" s="498">
        <v>0.0002</v>
      </c>
      <c r="M85" s="499"/>
      <c r="N85" s="158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71"/>
    </row>
    <row r="86" spans="1:28" ht="15">
      <c r="A86" s="37"/>
      <c r="B86" s="43" t="s">
        <v>76</v>
      </c>
      <c r="C86" s="43"/>
      <c r="D86" s="43"/>
      <c r="E86" s="43"/>
      <c r="F86" s="147"/>
      <c r="G86" s="147"/>
      <c r="H86" s="157"/>
      <c r="I86" s="157"/>
      <c r="J86" s="157"/>
      <c r="K86" s="147"/>
      <c r="L86" s="498">
        <v>0.0887</v>
      </c>
      <c r="M86" s="499"/>
      <c r="N86" s="158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71"/>
    </row>
    <row r="87" spans="1:28" ht="15">
      <c r="A87" s="37"/>
      <c r="B87" s="38" t="s">
        <v>77</v>
      </c>
      <c r="C87" s="147"/>
      <c r="D87" s="147"/>
      <c r="E87" s="147"/>
      <c r="F87" s="147"/>
      <c r="G87" s="147"/>
      <c r="H87" s="157"/>
      <c r="I87" s="157"/>
      <c r="J87" s="157"/>
      <c r="K87" s="147"/>
      <c r="L87" s="467">
        <v>0.1274</v>
      </c>
      <c r="M87" s="468"/>
      <c r="N87" s="158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71"/>
    </row>
    <row r="88" spans="1:28" ht="15.75" thickBot="1">
      <c r="A88" s="37"/>
      <c r="B88" s="38" t="s">
        <v>78</v>
      </c>
      <c r="C88" s="147"/>
      <c r="D88" s="147"/>
      <c r="E88" s="147"/>
      <c r="F88" s="147"/>
      <c r="G88" s="147"/>
      <c r="H88" s="157"/>
      <c r="I88" s="157"/>
      <c r="J88" s="157"/>
      <c r="K88" s="147"/>
      <c r="L88" s="467">
        <v>0.7300444444444445</v>
      </c>
      <c r="M88" s="468"/>
      <c r="N88" s="158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71"/>
    </row>
    <row r="89" spans="1:28" ht="15.75" thickBot="1">
      <c r="A89" s="36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508"/>
      <c r="M89" s="509"/>
      <c r="N89" s="158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71"/>
    </row>
    <row r="90" spans="1:28" ht="15.75" thickBot="1">
      <c r="A90" s="434" t="s">
        <v>106</v>
      </c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6"/>
      <c r="N90" s="158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71"/>
    </row>
    <row r="91" spans="1:28" ht="15">
      <c r="A91" s="51"/>
      <c r="B91" s="138" t="s">
        <v>62</v>
      </c>
      <c r="C91" s="138"/>
      <c r="D91" s="138"/>
      <c r="E91" s="138"/>
      <c r="F91" s="138"/>
      <c r="G91" s="138"/>
      <c r="H91" s="138"/>
      <c r="I91" s="138"/>
      <c r="J91" s="138"/>
      <c r="K91" s="138"/>
      <c r="L91" s="510">
        <v>0.03</v>
      </c>
      <c r="M91" s="511"/>
      <c r="N91" s="158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71"/>
    </row>
    <row r="92" spans="1:28" ht="15">
      <c r="A92" s="34"/>
      <c r="B92" s="147" t="s">
        <v>64</v>
      </c>
      <c r="C92" s="147"/>
      <c r="D92" s="147"/>
      <c r="E92" s="147"/>
      <c r="F92" s="147"/>
      <c r="G92" s="147"/>
      <c r="H92" s="147"/>
      <c r="I92" s="147"/>
      <c r="J92" s="147"/>
      <c r="K92" s="147"/>
      <c r="L92" s="502">
        <v>0.0065</v>
      </c>
      <c r="M92" s="503"/>
      <c r="N92" s="158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71"/>
    </row>
    <row r="93" spans="1:28" ht="15">
      <c r="A93" s="34"/>
      <c r="B93" s="147" t="s">
        <v>66</v>
      </c>
      <c r="C93" s="147"/>
      <c r="D93" s="147"/>
      <c r="E93" s="147"/>
      <c r="F93" s="147"/>
      <c r="G93" s="147"/>
      <c r="H93" s="147"/>
      <c r="I93" s="147"/>
      <c r="J93" s="147"/>
      <c r="K93" s="147"/>
      <c r="L93" s="504">
        <v>0.03</v>
      </c>
      <c r="M93" s="505"/>
      <c r="N93" s="158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71"/>
    </row>
    <row r="94" spans="1:28" ht="15.75" thickBot="1">
      <c r="A94" s="52"/>
      <c r="B94" s="40" t="s">
        <v>68</v>
      </c>
      <c r="C94" s="40"/>
      <c r="D94" s="40"/>
      <c r="E94" s="40"/>
      <c r="F94" s="40"/>
      <c r="G94" s="40"/>
      <c r="H94" s="40"/>
      <c r="I94" s="40"/>
      <c r="J94" s="40"/>
      <c r="K94" s="40"/>
      <c r="L94" s="506">
        <v>0.0821</v>
      </c>
      <c r="M94" s="507"/>
      <c r="N94" s="53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98"/>
    </row>
  </sheetData>
  <sheetProtection password="CC25" sheet="1" selectLockedCells="1" selectUnlockedCells="1"/>
  <mergeCells count="190">
    <mergeCell ref="L67:M67"/>
    <mergeCell ref="L73:M73"/>
    <mergeCell ref="L74:M74"/>
    <mergeCell ref="L75:M75"/>
    <mergeCell ref="L76:M76"/>
    <mergeCell ref="L77:M77"/>
    <mergeCell ref="L78:M78"/>
    <mergeCell ref="L91:M91"/>
    <mergeCell ref="A90:M90"/>
    <mergeCell ref="L79:M79"/>
    <mergeCell ref="L80:M80"/>
    <mergeCell ref="L81:M81"/>
    <mergeCell ref="L82:M82"/>
    <mergeCell ref="L83:M83"/>
    <mergeCell ref="L84:M84"/>
    <mergeCell ref="L66:M66"/>
    <mergeCell ref="O36:AA36"/>
    <mergeCell ref="L92:M92"/>
    <mergeCell ref="L93:M93"/>
    <mergeCell ref="L94:M94"/>
    <mergeCell ref="L85:M85"/>
    <mergeCell ref="L86:M86"/>
    <mergeCell ref="L87:M87"/>
    <mergeCell ref="L88:M88"/>
    <mergeCell ref="L89:M89"/>
    <mergeCell ref="L68:M68"/>
    <mergeCell ref="L69:M69"/>
    <mergeCell ref="L70:M70"/>
    <mergeCell ref="L71:M71"/>
    <mergeCell ref="L72:M72"/>
    <mergeCell ref="L61:M61"/>
    <mergeCell ref="L62:M62"/>
    <mergeCell ref="L63:M63"/>
    <mergeCell ref="L64:M64"/>
    <mergeCell ref="L65:M65"/>
    <mergeCell ref="L47:M47"/>
    <mergeCell ref="L48:M48"/>
    <mergeCell ref="L49:M49"/>
    <mergeCell ref="L50:M50"/>
    <mergeCell ref="L51:M51"/>
    <mergeCell ref="L52:M52"/>
    <mergeCell ref="L53:M53"/>
    <mergeCell ref="L54:M54"/>
    <mergeCell ref="A56:M56"/>
    <mergeCell ref="L58:M58"/>
    <mergeCell ref="L59:M59"/>
    <mergeCell ref="L60:M60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33:M33"/>
    <mergeCell ref="L34:M34"/>
    <mergeCell ref="A22:M22"/>
    <mergeCell ref="L24:M24"/>
    <mergeCell ref="L25:M25"/>
    <mergeCell ref="L26:M26"/>
    <mergeCell ref="L27:M27"/>
    <mergeCell ref="L28:M28"/>
    <mergeCell ref="F19:G19"/>
    <mergeCell ref="I19:K19"/>
    <mergeCell ref="L29:M29"/>
    <mergeCell ref="L30:M30"/>
    <mergeCell ref="L31:M31"/>
    <mergeCell ref="L32:M32"/>
    <mergeCell ref="D15:E15"/>
    <mergeCell ref="F15:G15"/>
    <mergeCell ref="I15:K15"/>
    <mergeCell ref="D20:E20"/>
    <mergeCell ref="F20:G20"/>
    <mergeCell ref="I20:K20"/>
    <mergeCell ref="D18:E18"/>
    <mergeCell ref="F18:G18"/>
    <mergeCell ref="I18:K18"/>
    <mergeCell ref="D19:E19"/>
    <mergeCell ref="D16:E16"/>
    <mergeCell ref="F16:G16"/>
    <mergeCell ref="I16:K16"/>
    <mergeCell ref="D17:E17"/>
    <mergeCell ref="F17:G17"/>
    <mergeCell ref="I17:K17"/>
    <mergeCell ref="D10:E10"/>
    <mergeCell ref="F10:G10"/>
    <mergeCell ref="I10:K10"/>
    <mergeCell ref="D11:E11"/>
    <mergeCell ref="F11:G11"/>
    <mergeCell ref="I11:K11"/>
    <mergeCell ref="D12:E12"/>
    <mergeCell ref="I12:K12"/>
    <mergeCell ref="D13:E13"/>
    <mergeCell ref="I13:K13"/>
    <mergeCell ref="D14:E14"/>
    <mergeCell ref="F14:G14"/>
    <mergeCell ref="I14:K14"/>
    <mergeCell ref="R7:S7"/>
    <mergeCell ref="T7:U7"/>
    <mergeCell ref="W7:Y7"/>
    <mergeCell ref="R8:S8"/>
    <mergeCell ref="I3:K3"/>
    <mergeCell ref="D4:E4"/>
    <mergeCell ref="F4:G4"/>
    <mergeCell ref="I4:K4"/>
    <mergeCell ref="D5:E5"/>
    <mergeCell ref="F5:G5"/>
    <mergeCell ref="R5:S5"/>
    <mergeCell ref="T5:U5"/>
    <mergeCell ref="W5:Y5"/>
    <mergeCell ref="R6:S6"/>
    <mergeCell ref="T6:U6"/>
    <mergeCell ref="W6:Y6"/>
    <mergeCell ref="O9:Q9"/>
    <mergeCell ref="R3:S3"/>
    <mergeCell ref="T3:U3"/>
    <mergeCell ref="A1:AB1"/>
    <mergeCell ref="A13:C13"/>
    <mergeCell ref="O2:Y2"/>
    <mergeCell ref="W3:Y3"/>
    <mergeCell ref="R4:S4"/>
    <mergeCell ref="T4:U4"/>
    <mergeCell ref="W4:Y4"/>
    <mergeCell ref="I7:K7"/>
    <mergeCell ref="D8:E8"/>
    <mergeCell ref="F8:G8"/>
    <mergeCell ref="I8:K8"/>
    <mergeCell ref="O4:Q4"/>
    <mergeCell ref="O5:Q5"/>
    <mergeCell ref="O6:Q6"/>
    <mergeCell ref="O7:Q7"/>
    <mergeCell ref="O8:Q8"/>
    <mergeCell ref="I5:K5"/>
    <mergeCell ref="D9:E9"/>
    <mergeCell ref="F9:G9"/>
    <mergeCell ref="I9:K9"/>
    <mergeCell ref="O11:AA11"/>
    <mergeCell ref="A2:K2"/>
    <mergeCell ref="D6:E6"/>
    <mergeCell ref="F6:G6"/>
    <mergeCell ref="I6:K6"/>
    <mergeCell ref="D7:E7"/>
    <mergeCell ref="F7:G7"/>
    <mergeCell ref="T31:U31"/>
    <mergeCell ref="W31:Y31"/>
    <mergeCell ref="W8:Y8"/>
    <mergeCell ref="R9:S9"/>
    <mergeCell ref="T9:U9"/>
    <mergeCell ref="W9:Y9"/>
    <mergeCell ref="O33:Q33"/>
    <mergeCell ref="R33:S33"/>
    <mergeCell ref="T33:U33"/>
    <mergeCell ref="T8:U8"/>
    <mergeCell ref="O23:AA23"/>
    <mergeCell ref="W33:Y33"/>
    <mergeCell ref="O29:Y29"/>
    <mergeCell ref="R30:S30"/>
    <mergeCell ref="T30:U30"/>
    <mergeCell ref="W30:Y30"/>
    <mergeCell ref="O21:Q21"/>
    <mergeCell ref="R21:S21"/>
    <mergeCell ref="T21:U21"/>
    <mergeCell ref="W21:Y21"/>
    <mergeCell ref="O32:Q32"/>
    <mergeCell ref="R32:S32"/>
    <mergeCell ref="T32:U32"/>
    <mergeCell ref="W32:Y32"/>
    <mergeCell ref="O31:Q31"/>
    <mergeCell ref="R31:S31"/>
    <mergeCell ref="T19:U19"/>
    <mergeCell ref="W19:Y19"/>
    <mergeCell ref="O20:Q20"/>
    <mergeCell ref="R20:S20"/>
    <mergeCell ref="T20:U20"/>
    <mergeCell ref="W20:Y20"/>
    <mergeCell ref="O34:Q34"/>
    <mergeCell ref="R34:S34"/>
    <mergeCell ref="T34:U34"/>
    <mergeCell ref="W34:Y34"/>
    <mergeCell ref="O17:Y17"/>
    <mergeCell ref="R18:S18"/>
    <mergeCell ref="T18:U18"/>
    <mergeCell ref="W18:Y18"/>
    <mergeCell ref="O19:Q19"/>
    <mergeCell ref="R19:S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8"/>
  <sheetViews>
    <sheetView showGridLines="0" tabSelected="1" zoomScalePageLayoutView="0" workbookViewId="0" topLeftCell="A1">
      <selection activeCell="AE25" sqref="AE25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128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9"/>
      <c r="R1" s="70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46"/>
      <c r="AG1" s="346"/>
      <c r="AH1" s="347"/>
    </row>
    <row r="2" spans="1:34" ht="15">
      <c r="A2" s="349" t="s">
        <v>129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  <c r="Q2" s="73" t="s">
        <v>2</v>
      </c>
      <c r="R2" s="74"/>
      <c r="S2" s="68"/>
      <c r="T2" s="68"/>
      <c r="U2" s="7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6"/>
      <c r="AG2" s="76"/>
      <c r="AH2" s="77"/>
    </row>
    <row r="3" spans="1:34" ht="15.75" thickBot="1">
      <c r="A3" s="227" t="s">
        <v>130</v>
      </c>
      <c r="B3" s="199"/>
      <c r="C3" s="334"/>
      <c r="D3" s="334"/>
      <c r="E3" s="334"/>
      <c r="F3" s="334"/>
      <c r="G3" s="334"/>
      <c r="H3" s="334"/>
      <c r="I3" s="334"/>
      <c r="J3" s="334"/>
      <c r="K3" s="200" t="s">
        <v>131</v>
      </c>
      <c r="L3" s="201"/>
      <c r="M3" s="353"/>
      <c r="N3" s="353"/>
      <c r="O3" s="353"/>
      <c r="P3" s="354"/>
      <c r="Q3" s="106"/>
      <c r="R3" s="2"/>
      <c r="S3" s="179"/>
      <c r="T3" s="3" t="s">
        <v>4</v>
      </c>
      <c r="U3" s="178"/>
      <c r="V3" s="179"/>
      <c r="W3" s="179"/>
      <c r="X3" s="179"/>
      <c r="Y3" s="179"/>
      <c r="Z3" s="179"/>
      <c r="AA3" s="179"/>
      <c r="AB3" s="179"/>
      <c r="AC3" s="348" t="s">
        <v>5</v>
      </c>
      <c r="AD3" s="348"/>
      <c r="AE3" s="179"/>
      <c r="AF3" s="4"/>
      <c r="AG3" s="4"/>
      <c r="AH3" s="5"/>
    </row>
    <row r="4" spans="1:34" ht="15.75" thickBot="1">
      <c r="A4" s="228" t="s">
        <v>132</v>
      </c>
      <c r="B4" s="200"/>
      <c r="C4" s="339"/>
      <c r="D4" s="339"/>
      <c r="E4" s="339"/>
      <c r="F4" s="339"/>
      <c r="G4" s="339"/>
      <c r="H4" s="339"/>
      <c r="I4" s="339"/>
      <c r="J4" s="339"/>
      <c r="K4" s="202" t="s">
        <v>133</v>
      </c>
      <c r="L4" s="203"/>
      <c r="M4" s="204"/>
      <c r="N4" s="340"/>
      <c r="O4" s="340"/>
      <c r="P4" s="341"/>
      <c r="Q4" s="106"/>
      <c r="R4" s="2"/>
      <c r="S4" s="6"/>
      <c r="T4" s="6"/>
      <c r="U4" s="6" t="s">
        <v>98</v>
      </c>
      <c r="V4" s="6"/>
      <c r="W4" s="6"/>
      <c r="X4" s="6"/>
      <c r="Y4" s="6"/>
      <c r="Z4" s="179"/>
      <c r="AA4" s="179"/>
      <c r="AB4" s="326"/>
      <c r="AC4" s="326"/>
      <c r="AD4" s="326"/>
      <c r="AE4" s="179"/>
      <c r="AF4" s="318"/>
      <c r="AG4" s="318"/>
      <c r="AH4" s="318"/>
    </row>
    <row r="5" spans="1:34" ht="15.75" thickBot="1">
      <c r="A5" s="227" t="s">
        <v>134</v>
      </c>
      <c r="B5" s="199"/>
      <c r="C5" s="199"/>
      <c r="D5" s="199"/>
      <c r="E5" s="205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42"/>
      <c r="Q5" s="106"/>
      <c r="R5" s="2"/>
      <c r="S5" s="6"/>
      <c r="T5" s="6"/>
      <c r="U5" s="6" t="s">
        <v>7</v>
      </c>
      <c r="V5" s="6"/>
      <c r="W5" s="6"/>
      <c r="X5" s="6"/>
      <c r="Y5" s="6"/>
      <c r="Z5" s="179"/>
      <c r="AA5" s="179"/>
      <c r="AB5" s="326"/>
      <c r="AC5" s="326"/>
      <c r="AD5" s="326"/>
      <c r="AE5" s="179"/>
      <c r="AF5" s="318"/>
      <c r="AG5" s="318"/>
      <c r="AH5" s="318"/>
    </row>
    <row r="6" spans="1:34" ht="15.75" thickBot="1">
      <c r="A6" s="227" t="s">
        <v>135</v>
      </c>
      <c r="B6" s="199"/>
      <c r="C6" s="199"/>
      <c r="D6" s="199"/>
      <c r="E6" s="206"/>
      <c r="F6" s="20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106"/>
      <c r="R6" s="2"/>
      <c r="S6" s="6"/>
      <c r="T6" s="6"/>
      <c r="U6" s="6" t="s">
        <v>8</v>
      </c>
      <c r="V6" s="6"/>
      <c r="W6" s="6"/>
      <c r="X6" s="6"/>
      <c r="Y6" s="6"/>
      <c r="Z6" s="179"/>
      <c r="AA6" s="179"/>
      <c r="AB6" s="326"/>
      <c r="AC6" s="326"/>
      <c r="AD6" s="326"/>
      <c r="AE6" s="179"/>
      <c r="AF6" s="318"/>
      <c r="AG6" s="318"/>
      <c r="AH6" s="318"/>
    </row>
    <row r="7" spans="1:34" ht="15.75" thickBot="1">
      <c r="A7" s="229" t="s">
        <v>136</v>
      </c>
      <c r="B7" s="334"/>
      <c r="C7" s="334"/>
      <c r="D7" s="334"/>
      <c r="E7" s="334"/>
      <c r="F7" s="207"/>
      <c r="G7" s="200" t="s">
        <v>137</v>
      </c>
      <c r="H7" s="200"/>
      <c r="I7" s="208"/>
      <c r="J7" s="338"/>
      <c r="K7" s="338"/>
      <c r="L7" s="338"/>
      <c r="M7" s="338"/>
      <c r="N7" s="209"/>
      <c r="O7" s="209"/>
      <c r="P7" s="210"/>
      <c r="Q7" s="106"/>
      <c r="R7" s="2"/>
      <c r="S7" s="6"/>
      <c r="T7" s="6"/>
      <c r="U7" s="6" t="s">
        <v>10</v>
      </c>
      <c r="V7" s="6"/>
      <c r="W7" s="6"/>
      <c r="X7" s="6"/>
      <c r="Y7" s="6"/>
      <c r="Z7" s="179"/>
      <c r="AA7" s="179"/>
      <c r="AB7" s="326"/>
      <c r="AC7" s="326"/>
      <c r="AD7" s="326"/>
      <c r="AE7" s="179"/>
      <c r="AF7" s="318"/>
      <c r="AG7" s="318"/>
      <c r="AH7" s="318"/>
    </row>
    <row r="8" spans="1:34" ht="15.75" thickBot="1">
      <c r="A8" s="227" t="s">
        <v>138</v>
      </c>
      <c r="B8" s="199"/>
      <c r="C8" s="205"/>
      <c r="D8" s="205"/>
      <c r="E8" s="334"/>
      <c r="F8" s="334"/>
      <c r="G8" s="334"/>
      <c r="H8" s="334"/>
      <c r="I8" s="207"/>
      <c r="J8" s="207"/>
      <c r="K8" s="209"/>
      <c r="L8" s="209"/>
      <c r="M8" s="209"/>
      <c r="N8" s="209"/>
      <c r="O8" s="209"/>
      <c r="P8" s="210"/>
      <c r="Q8" s="106"/>
      <c r="R8" s="2"/>
      <c r="S8" s="6"/>
      <c r="T8" s="6"/>
      <c r="U8" s="6" t="s">
        <v>102</v>
      </c>
      <c r="V8" s="6"/>
      <c r="W8" s="6"/>
      <c r="X8" s="6"/>
      <c r="Y8" s="6"/>
      <c r="Z8" s="179"/>
      <c r="AA8" s="179"/>
      <c r="AB8" s="326"/>
      <c r="AC8" s="326"/>
      <c r="AD8" s="326"/>
      <c r="AE8" s="179"/>
      <c r="AF8" s="318"/>
      <c r="AG8" s="318"/>
      <c r="AH8" s="318"/>
    </row>
    <row r="9" spans="1:34" ht="15.75" thickBot="1">
      <c r="A9" s="227" t="s">
        <v>139</v>
      </c>
      <c r="B9" s="199"/>
      <c r="C9" s="199"/>
      <c r="D9" s="211"/>
      <c r="E9" s="335"/>
      <c r="F9" s="335"/>
      <c r="G9" s="335"/>
      <c r="H9" s="335"/>
      <c r="I9" s="205"/>
      <c r="J9" s="205"/>
      <c r="K9" s="209"/>
      <c r="L9" s="209"/>
      <c r="M9" s="209"/>
      <c r="N9" s="209"/>
      <c r="O9" s="209"/>
      <c r="P9" s="210"/>
      <c r="Q9" s="106"/>
      <c r="R9" s="2"/>
      <c r="S9" s="6"/>
      <c r="T9" s="6"/>
      <c r="U9" s="6" t="s">
        <v>14</v>
      </c>
      <c r="V9" s="6"/>
      <c r="W9" s="6"/>
      <c r="X9" s="6"/>
      <c r="Y9" s="6"/>
      <c r="Z9" s="179"/>
      <c r="AA9" s="179"/>
      <c r="AB9" s="326"/>
      <c r="AC9" s="326"/>
      <c r="AD9" s="326"/>
      <c r="AE9" s="179"/>
      <c r="AF9" s="318"/>
      <c r="AG9" s="318"/>
      <c r="AH9" s="318"/>
    </row>
    <row r="10" spans="1:34" ht="15.75" thickBot="1">
      <c r="A10" s="329" t="s">
        <v>140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1"/>
      <c r="Q10" s="106"/>
      <c r="R10" s="2"/>
      <c r="S10" s="179"/>
      <c r="T10" s="179"/>
      <c r="U10" s="180" t="s">
        <v>42</v>
      </c>
      <c r="V10" s="179"/>
      <c r="W10" s="179"/>
      <c r="X10" s="179"/>
      <c r="Y10" s="179"/>
      <c r="Z10" s="179"/>
      <c r="AA10" s="179"/>
      <c r="AB10" s="305"/>
      <c r="AC10" s="305"/>
      <c r="AD10" s="305"/>
      <c r="AE10" s="179"/>
      <c r="AF10" s="319">
        <f>SUM(AF4:AH9)</f>
        <v>0</v>
      </c>
      <c r="AG10" s="319"/>
      <c r="AH10" s="320"/>
    </row>
    <row r="11" spans="1:34" ht="15.75" thickBot="1">
      <c r="A11" s="67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362"/>
      <c r="O11" s="362"/>
      <c r="P11" s="363"/>
      <c r="Q11" s="63"/>
      <c r="R11" s="64"/>
      <c r="S11" s="65"/>
      <c r="T11" s="288" t="s">
        <v>43</v>
      </c>
      <c r="U11" s="288"/>
      <c r="V11" s="288"/>
      <c r="W11" s="288"/>
      <c r="X11" s="288"/>
      <c r="Y11" s="288"/>
      <c r="Z11" s="66"/>
      <c r="AA11" s="66"/>
      <c r="AB11" s="66"/>
      <c r="AC11" s="66"/>
      <c r="AD11" s="66"/>
      <c r="AE11" s="66"/>
      <c r="AF11" s="287">
        <f>SUM(N58,AF10)</f>
        <v>0</v>
      </c>
      <c r="AG11" s="288"/>
      <c r="AH11" s="289"/>
    </row>
    <row r="12" spans="1:34" ht="15">
      <c r="A12" s="94" t="s">
        <v>19</v>
      </c>
      <c r="B12" s="95"/>
      <c r="C12" s="95"/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324"/>
      <c r="O12" s="324"/>
      <c r="P12" s="325"/>
      <c r="Q12" s="78"/>
      <c r="R12" s="79"/>
      <c r="S12" s="80"/>
      <c r="T12" s="81" t="s">
        <v>45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2"/>
      <c r="AH12" s="83"/>
    </row>
    <row r="13" spans="1:62" ht="15">
      <c r="A13" s="212" t="s">
        <v>141</v>
      </c>
      <c r="B13" s="219"/>
      <c r="C13" s="224"/>
      <c r="D13" s="219"/>
      <c r="E13" s="370" t="s">
        <v>21</v>
      </c>
      <c r="F13" s="370"/>
      <c r="G13" s="224"/>
      <c r="H13" s="224"/>
      <c r="I13" s="219"/>
      <c r="J13" s="291" t="s">
        <v>5</v>
      </c>
      <c r="K13" s="291"/>
      <c r="L13" s="226"/>
      <c r="M13" s="226"/>
      <c r="N13" s="291" t="s">
        <v>23</v>
      </c>
      <c r="O13" s="291"/>
      <c r="P13" s="292"/>
      <c r="Q13" s="106"/>
      <c r="R13" s="2"/>
      <c r="S13" s="179"/>
      <c r="T13" s="179"/>
      <c r="U13" s="179" t="s">
        <v>47</v>
      </c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311">
        <f>AF11</f>
        <v>0</v>
      </c>
      <c r="AG13" s="311"/>
      <c r="AH13" s="312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368" t="s">
        <v>96</v>
      </c>
      <c r="B14" s="369"/>
      <c r="C14" s="219"/>
      <c r="D14" s="224"/>
      <c r="E14" s="371"/>
      <c r="F14" s="371"/>
      <c r="G14" s="224"/>
      <c r="H14" s="224"/>
      <c r="I14" s="219"/>
      <c r="J14" s="323"/>
      <c r="K14" s="323"/>
      <c r="L14" s="219"/>
      <c r="M14" s="219"/>
      <c r="N14" s="276">
        <f>(J14*E14)</f>
        <v>0</v>
      </c>
      <c r="O14" s="276"/>
      <c r="P14" s="277"/>
      <c r="Q14" s="106"/>
      <c r="R14" s="2"/>
      <c r="S14" s="179"/>
      <c r="T14" s="179"/>
      <c r="U14" s="179" t="s">
        <v>49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238"/>
      <c r="AF14" s="309">
        <f>(AF13*AE14)</f>
        <v>0</v>
      </c>
      <c r="AG14" s="309"/>
      <c r="AH14" s="310"/>
      <c r="BC14" s="7" t="s">
        <v>20</v>
      </c>
    </row>
    <row r="15" spans="1:34" ht="15">
      <c r="A15" s="368" t="s">
        <v>97</v>
      </c>
      <c r="B15" s="369"/>
      <c r="C15" s="219"/>
      <c r="D15" s="224"/>
      <c r="E15" s="371"/>
      <c r="F15" s="371"/>
      <c r="G15" s="224"/>
      <c r="H15" s="224"/>
      <c r="I15" s="219"/>
      <c r="J15" s="323"/>
      <c r="K15" s="323"/>
      <c r="L15" s="219"/>
      <c r="M15" s="219"/>
      <c r="N15" s="276">
        <f>(J15*E15)</f>
        <v>0</v>
      </c>
      <c r="O15" s="276"/>
      <c r="P15" s="277"/>
      <c r="Q15" s="106"/>
      <c r="R15" s="2"/>
      <c r="S15" s="179"/>
      <c r="T15" s="179"/>
      <c r="U15" s="180" t="s">
        <v>42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2"/>
      <c r="AF15" s="311">
        <f>SUM(AF13:AH14)</f>
        <v>0</v>
      </c>
      <c r="AG15" s="311"/>
      <c r="AH15" s="312"/>
    </row>
    <row r="16" spans="1:34" ht="15">
      <c r="A16" s="106"/>
      <c r="B16" s="219"/>
      <c r="C16" s="219"/>
      <c r="D16" s="223"/>
      <c r="E16" s="223"/>
      <c r="F16" s="219"/>
      <c r="G16" s="219"/>
      <c r="H16" s="219"/>
      <c r="I16" s="219"/>
      <c r="J16" s="219"/>
      <c r="K16" s="219"/>
      <c r="L16" s="219"/>
      <c r="M16" s="219"/>
      <c r="N16" s="285">
        <f>SUM(N14:P15)</f>
        <v>0</v>
      </c>
      <c r="O16" s="285"/>
      <c r="P16" s="286"/>
      <c r="Q16" s="84"/>
      <c r="R16" s="74"/>
      <c r="S16" s="68"/>
      <c r="T16" s="81" t="s">
        <v>52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85"/>
      <c r="AH16" s="86"/>
    </row>
    <row r="17" spans="1:34" ht="15">
      <c r="A17" s="98" t="s">
        <v>18</v>
      </c>
      <c r="B17" s="99"/>
      <c r="C17" s="100">
        <v>1</v>
      </c>
      <c r="D17" s="99"/>
      <c r="E17" s="99"/>
      <c r="F17" s="99"/>
      <c r="G17" s="99"/>
      <c r="H17" s="99"/>
      <c r="I17" s="99"/>
      <c r="J17" s="99"/>
      <c r="K17" s="99"/>
      <c r="L17" s="101"/>
      <c r="M17" s="101"/>
      <c r="N17" s="321"/>
      <c r="O17" s="321"/>
      <c r="P17" s="322"/>
      <c r="Q17" s="106"/>
      <c r="R17" s="2"/>
      <c r="S17" s="179"/>
      <c r="T17" s="179"/>
      <c r="U17" s="179" t="s">
        <v>54</v>
      </c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313">
        <f>AF15</f>
        <v>0</v>
      </c>
      <c r="AG17" s="313"/>
      <c r="AH17" s="314"/>
    </row>
    <row r="18" spans="1:34" ht="15">
      <c r="A18" s="315" t="s">
        <v>27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316"/>
      <c r="Q18" s="106"/>
      <c r="R18" s="2"/>
      <c r="S18" s="179"/>
      <c r="T18" s="179"/>
      <c r="U18" s="179" t="s">
        <v>56</v>
      </c>
      <c r="V18" s="179"/>
      <c r="W18" s="179"/>
      <c r="X18" s="179"/>
      <c r="Y18" s="179"/>
      <c r="Z18" s="179"/>
      <c r="AA18" s="179"/>
      <c r="AB18" s="179"/>
      <c r="AC18" s="179"/>
      <c r="AD18" s="179"/>
      <c r="AE18" s="238"/>
      <c r="AF18" s="309">
        <f>(AE18*AF17)</f>
        <v>0</v>
      </c>
      <c r="AG18" s="309"/>
      <c r="AH18" s="310"/>
    </row>
    <row r="19" spans="1:34" ht="15">
      <c r="A19" s="106"/>
      <c r="B19" s="219"/>
      <c r="C19" s="219" t="s">
        <v>28</v>
      </c>
      <c r="D19" s="219"/>
      <c r="E19" s="219"/>
      <c r="F19" s="219"/>
      <c r="G19" s="225"/>
      <c r="H19" s="225"/>
      <c r="I19" s="219"/>
      <c r="J19" s="12"/>
      <c r="K19" s="12"/>
      <c r="L19" s="12">
        <v>0.2</v>
      </c>
      <c r="M19" s="218">
        <f>IF($C$17=1,'Cálculo Auxiliares'!L58,0)</f>
        <v>0.2</v>
      </c>
      <c r="N19" s="279">
        <f>(N$16*M19)</f>
        <v>0</v>
      </c>
      <c r="O19" s="279"/>
      <c r="P19" s="280"/>
      <c r="Q19" s="106"/>
      <c r="R19" s="2"/>
      <c r="S19" s="179"/>
      <c r="T19" s="179"/>
      <c r="U19" s="180" t="s">
        <v>42</v>
      </c>
      <c r="V19" s="180"/>
      <c r="W19" s="179"/>
      <c r="X19" s="179"/>
      <c r="Y19" s="179"/>
      <c r="Z19" s="179"/>
      <c r="AA19" s="179"/>
      <c r="AB19" s="179"/>
      <c r="AC19" s="179"/>
      <c r="AD19" s="179"/>
      <c r="AE19" s="179"/>
      <c r="AF19" s="311">
        <f>SUM(AF17:AH18)</f>
        <v>0</v>
      </c>
      <c r="AG19" s="311"/>
      <c r="AH19" s="312"/>
    </row>
    <row r="20" spans="1:34" ht="15">
      <c r="A20" s="106"/>
      <c r="B20" s="219"/>
      <c r="C20" s="219" t="s">
        <v>30</v>
      </c>
      <c r="D20" s="219"/>
      <c r="E20" s="219"/>
      <c r="F20" s="219"/>
      <c r="G20" s="225"/>
      <c r="H20" s="225"/>
      <c r="I20" s="219"/>
      <c r="J20" s="218"/>
      <c r="K20" s="218"/>
      <c r="L20" s="218">
        <v>0.015</v>
      </c>
      <c r="M20" s="218">
        <f>IF($C$17=1,'Cálculo Auxiliares'!L59,0)</f>
        <v>0.015</v>
      </c>
      <c r="N20" s="279">
        <f>(N$16*M20)</f>
        <v>0</v>
      </c>
      <c r="O20" s="279"/>
      <c r="P20" s="280"/>
      <c r="Q20" s="84"/>
      <c r="R20" s="74"/>
      <c r="S20" s="68"/>
      <c r="T20" s="81" t="s">
        <v>59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87"/>
      <c r="AG20" s="88"/>
      <c r="AH20" s="89"/>
    </row>
    <row r="21" spans="1:34" ht="15">
      <c r="A21" s="106"/>
      <c r="B21" s="219"/>
      <c r="C21" s="219" t="s">
        <v>32</v>
      </c>
      <c r="D21" s="219"/>
      <c r="E21" s="219"/>
      <c r="F21" s="219"/>
      <c r="G21" s="225"/>
      <c r="H21" s="225"/>
      <c r="I21" s="219"/>
      <c r="J21" s="218"/>
      <c r="K21" s="218"/>
      <c r="L21" s="218">
        <v>0.01</v>
      </c>
      <c r="M21" s="218">
        <f>IF($C$17=1,'Cálculo Auxiliares'!L60,0)</f>
        <v>0.01</v>
      </c>
      <c r="N21" s="279">
        <f aca="true" t="shared" si="0" ref="N21:N26">(N$16*M21)</f>
        <v>0</v>
      </c>
      <c r="O21" s="279"/>
      <c r="P21" s="280"/>
      <c r="Q21" s="106"/>
      <c r="R21" s="2"/>
      <c r="S21" s="179"/>
      <c r="T21" s="11"/>
      <c r="U21" s="179" t="s">
        <v>61</v>
      </c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311">
        <f>AF19</f>
        <v>0</v>
      </c>
      <c r="AG21" s="311"/>
      <c r="AH21" s="312"/>
    </row>
    <row r="22" spans="1:34" ht="15">
      <c r="A22" s="106"/>
      <c r="B22" s="219"/>
      <c r="C22" s="219" t="s">
        <v>34</v>
      </c>
      <c r="D22" s="219"/>
      <c r="E22" s="219"/>
      <c r="F22" s="219"/>
      <c r="G22" s="225"/>
      <c r="H22" s="225"/>
      <c r="I22" s="219"/>
      <c r="J22" s="218"/>
      <c r="K22" s="218"/>
      <c r="L22" s="218">
        <v>0.002</v>
      </c>
      <c r="M22" s="218">
        <f>IF($C$17=1,'Cálculo Auxiliares'!L61,0)</f>
        <v>0.002</v>
      </c>
      <c r="N22" s="279">
        <f t="shared" si="0"/>
        <v>0</v>
      </c>
      <c r="O22" s="279"/>
      <c r="P22" s="280"/>
      <c r="Q22" s="106"/>
      <c r="R22" s="2"/>
      <c r="S22" s="179"/>
      <c r="T22" s="11"/>
      <c r="U22" s="179" t="s">
        <v>62</v>
      </c>
      <c r="V22" s="179"/>
      <c r="W22" s="179"/>
      <c r="X22" s="179"/>
      <c r="Y22" s="179"/>
      <c r="Z22" s="179"/>
      <c r="AA22" s="179"/>
      <c r="AB22" s="179"/>
      <c r="AC22" s="179"/>
      <c r="AD22" s="179"/>
      <c r="AE22" s="239"/>
      <c r="AF22" s="307">
        <f>(AF$21*AE22)</f>
        <v>0</v>
      </c>
      <c r="AG22" s="307"/>
      <c r="AH22" s="308"/>
    </row>
    <row r="23" spans="1:34" ht="15">
      <c r="A23" s="106"/>
      <c r="B23" s="219"/>
      <c r="C23" s="219" t="s">
        <v>36</v>
      </c>
      <c r="D23" s="219"/>
      <c r="E23" s="219"/>
      <c r="F23" s="219"/>
      <c r="G23" s="225"/>
      <c r="H23" s="225"/>
      <c r="I23" s="219"/>
      <c r="J23" s="218"/>
      <c r="K23" s="218"/>
      <c r="L23" s="218">
        <v>0.025</v>
      </c>
      <c r="M23" s="218">
        <f>IF($C$17=1,'Cálculo Auxiliares'!L62,0)</f>
        <v>0.025</v>
      </c>
      <c r="N23" s="279">
        <f t="shared" si="0"/>
        <v>0</v>
      </c>
      <c r="O23" s="279"/>
      <c r="P23" s="280"/>
      <c r="Q23" s="106"/>
      <c r="R23" s="2"/>
      <c r="S23" s="179"/>
      <c r="T23" s="11"/>
      <c r="U23" s="179" t="s">
        <v>64</v>
      </c>
      <c r="V23" s="179"/>
      <c r="W23" s="179"/>
      <c r="X23" s="179"/>
      <c r="Y23" s="179"/>
      <c r="Z23" s="179"/>
      <c r="AA23" s="179"/>
      <c r="AB23" s="179"/>
      <c r="AC23" s="179"/>
      <c r="AD23" s="179"/>
      <c r="AE23" s="239"/>
      <c r="AF23" s="307">
        <f>(AF$21*AE23)</f>
        <v>0</v>
      </c>
      <c r="AG23" s="307"/>
      <c r="AH23" s="308"/>
    </row>
    <row r="24" spans="1:34" ht="15">
      <c r="A24" s="106"/>
      <c r="B24" s="219"/>
      <c r="C24" s="219" t="s">
        <v>38</v>
      </c>
      <c r="D24" s="219"/>
      <c r="E24" s="219"/>
      <c r="F24" s="219"/>
      <c r="G24" s="225"/>
      <c r="H24" s="225"/>
      <c r="I24" s="219"/>
      <c r="J24" s="218"/>
      <c r="K24" s="218"/>
      <c r="L24" s="218">
        <v>0.08</v>
      </c>
      <c r="M24" s="218">
        <v>0.08</v>
      </c>
      <c r="N24" s="279">
        <f t="shared" si="0"/>
        <v>0</v>
      </c>
      <c r="O24" s="279"/>
      <c r="P24" s="280"/>
      <c r="Q24" s="106"/>
      <c r="R24" s="2"/>
      <c r="S24" s="179"/>
      <c r="T24" s="179"/>
      <c r="U24" s="179" t="s">
        <v>66</v>
      </c>
      <c r="V24" s="179"/>
      <c r="W24" s="179"/>
      <c r="X24" s="179"/>
      <c r="Y24" s="179"/>
      <c r="Z24" s="179"/>
      <c r="AA24" s="179"/>
      <c r="AB24" s="179"/>
      <c r="AC24" s="179"/>
      <c r="AD24" s="179"/>
      <c r="AE24" s="239"/>
      <c r="AF24" s="307">
        <f>(AF$21*AE24)</f>
        <v>0</v>
      </c>
      <c r="AG24" s="307"/>
      <c r="AH24" s="308"/>
    </row>
    <row r="25" spans="1:34" ht="15">
      <c r="A25" s="106"/>
      <c r="B25" s="219"/>
      <c r="C25" s="219" t="s">
        <v>39</v>
      </c>
      <c r="D25" s="219"/>
      <c r="E25" s="219"/>
      <c r="F25" s="219"/>
      <c r="G25" s="225"/>
      <c r="H25" s="225"/>
      <c r="I25" s="219"/>
      <c r="J25" s="218"/>
      <c r="K25" s="218"/>
      <c r="L25" s="218">
        <v>0.03</v>
      </c>
      <c r="M25" s="218">
        <f>IF($C$17=1,'Cálculo Auxiliares'!L64,0)</f>
        <v>0.03</v>
      </c>
      <c r="N25" s="279">
        <f t="shared" si="0"/>
        <v>0</v>
      </c>
      <c r="O25" s="279"/>
      <c r="P25" s="280"/>
      <c r="Q25" s="106"/>
      <c r="R25" s="2"/>
      <c r="S25" s="179"/>
      <c r="T25" s="179"/>
      <c r="U25" s="179" t="s">
        <v>68</v>
      </c>
      <c r="V25" s="179"/>
      <c r="W25" s="179"/>
      <c r="X25" s="179"/>
      <c r="Y25" s="179"/>
      <c r="Z25" s="179"/>
      <c r="AA25" s="179"/>
      <c r="AB25" s="179"/>
      <c r="AC25" s="179"/>
      <c r="AD25" s="179"/>
      <c r="AE25" s="239"/>
      <c r="AF25" s="307">
        <f>(AF$21*AE25)</f>
        <v>0</v>
      </c>
      <c r="AG25" s="307"/>
      <c r="AH25" s="308"/>
    </row>
    <row r="26" spans="1:34" ht="15">
      <c r="A26" s="106"/>
      <c r="B26" s="219"/>
      <c r="C26" s="219" t="s">
        <v>40</v>
      </c>
      <c r="D26" s="219"/>
      <c r="E26" s="219"/>
      <c r="F26" s="219"/>
      <c r="G26" s="225"/>
      <c r="H26" s="225"/>
      <c r="I26" s="219"/>
      <c r="J26" s="218"/>
      <c r="K26" s="218"/>
      <c r="L26" s="218">
        <v>0.006</v>
      </c>
      <c r="M26" s="218">
        <f>IF($C$17=1,'Cálculo Auxiliares'!L65,0)</f>
        <v>0.006</v>
      </c>
      <c r="N26" s="279">
        <f t="shared" si="0"/>
        <v>0</v>
      </c>
      <c r="O26" s="279"/>
      <c r="P26" s="280"/>
      <c r="Q26" s="106"/>
      <c r="R26" s="2"/>
      <c r="S26" s="179"/>
      <c r="T26" s="179"/>
      <c r="U26" s="180" t="s">
        <v>70</v>
      </c>
      <c r="V26" s="180"/>
      <c r="W26" s="180"/>
      <c r="X26" s="179"/>
      <c r="Y26" s="179"/>
      <c r="Z26" s="179"/>
      <c r="AA26" s="179"/>
      <c r="AB26" s="179"/>
      <c r="AC26" s="179"/>
      <c r="AD26" s="20"/>
      <c r="AE26" s="21">
        <f>SUM(AE22:AE25)</f>
        <v>0</v>
      </c>
      <c r="AF26" s="285">
        <f>SUM(AF22:AH25)</f>
        <v>0</v>
      </c>
      <c r="AG26" s="285"/>
      <c r="AH26" s="286"/>
    </row>
    <row r="27" spans="1:34" ht="15.75" thickBot="1">
      <c r="A27" s="106"/>
      <c r="B27" s="219"/>
      <c r="C27" s="13" t="s">
        <v>41</v>
      </c>
      <c r="D27" s="13"/>
      <c r="E27" s="13"/>
      <c r="F27" s="13"/>
      <c r="G27" s="225"/>
      <c r="H27" s="225"/>
      <c r="I27" s="219"/>
      <c r="J27" s="225"/>
      <c r="K27" s="222"/>
      <c r="L27" s="222"/>
      <c r="M27" s="218">
        <f>SUM(M19:M26)</f>
        <v>0.3680000000000001</v>
      </c>
      <c r="N27" s="283">
        <f>SUM(N19:P26)</f>
        <v>0</v>
      </c>
      <c r="O27" s="283"/>
      <c r="P27" s="284"/>
      <c r="Q27" s="106"/>
      <c r="R27" s="2"/>
      <c r="S27" s="179"/>
      <c r="T27" s="179"/>
      <c r="U27" s="179"/>
      <c r="V27" s="9"/>
      <c r="W27" s="179"/>
      <c r="X27" s="179"/>
      <c r="Y27" s="179"/>
      <c r="Z27" s="179"/>
      <c r="AA27" s="179"/>
      <c r="AB27" s="179"/>
      <c r="AC27" s="179"/>
      <c r="AD27" s="179"/>
      <c r="AE27" s="179"/>
      <c r="AF27" s="305"/>
      <c r="AG27" s="305"/>
      <c r="AH27" s="306"/>
    </row>
    <row r="28" spans="1:34" ht="15">
      <c r="A28" s="290" t="s">
        <v>44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2"/>
      <c r="Q28" s="55"/>
      <c r="R28" s="56"/>
      <c r="S28" s="57"/>
      <c r="T28" s="58" t="s">
        <v>73</v>
      </c>
      <c r="U28" s="58"/>
      <c r="V28" s="58"/>
      <c r="W28" s="58"/>
      <c r="X28" s="58"/>
      <c r="Y28" s="58"/>
      <c r="Z28" s="58"/>
      <c r="AA28" s="59"/>
      <c r="AB28" s="59"/>
      <c r="AC28" s="57"/>
      <c r="AD28" s="57"/>
      <c r="AE28" s="57"/>
      <c r="AF28" s="299">
        <f>SUM(AF21,AF26)</f>
        <v>0</v>
      </c>
      <c r="AG28" s="299"/>
      <c r="AH28" s="300"/>
    </row>
    <row r="29" spans="1:34" ht="15.75" thickBot="1">
      <c r="A29" s="106"/>
      <c r="B29" s="219"/>
      <c r="C29" s="15" t="s">
        <v>46</v>
      </c>
      <c r="D29" s="15"/>
      <c r="E29" s="15"/>
      <c r="F29" s="15"/>
      <c r="G29" s="225"/>
      <c r="H29" s="225"/>
      <c r="I29" s="219"/>
      <c r="J29" s="278">
        <v>0.11111111111111109</v>
      </c>
      <c r="K29" s="278"/>
      <c r="L29" s="278"/>
      <c r="M29" s="278"/>
      <c r="N29" s="279">
        <f>(N$16*J29)</f>
        <v>0</v>
      </c>
      <c r="O29" s="279"/>
      <c r="P29" s="280"/>
      <c r="Q29" s="60"/>
      <c r="R29" s="61"/>
      <c r="S29" s="61"/>
      <c r="T29" s="62" t="s">
        <v>75</v>
      </c>
      <c r="U29" s="62"/>
      <c r="V29" s="62"/>
      <c r="W29" s="62"/>
      <c r="X29" s="62"/>
      <c r="Y29" s="62"/>
      <c r="Z29" s="62"/>
      <c r="AA29" s="61"/>
      <c r="AB29" s="61"/>
      <c r="AC29" s="61"/>
      <c r="AD29" s="61"/>
      <c r="AE29" s="61"/>
      <c r="AF29" s="302">
        <f>(AF28*12)</f>
        <v>0</v>
      </c>
      <c r="AG29" s="302"/>
      <c r="AH29" s="303"/>
    </row>
    <row r="30" spans="1:34" ht="15.75" thickBot="1">
      <c r="A30" s="106"/>
      <c r="B30" s="219"/>
      <c r="C30" s="15" t="s">
        <v>48</v>
      </c>
      <c r="D30" s="15"/>
      <c r="E30" s="15"/>
      <c r="F30" s="15"/>
      <c r="G30" s="225"/>
      <c r="H30" s="225"/>
      <c r="I30" s="219"/>
      <c r="J30" s="281">
        <v>0.0194</v>
      </c>
      <c r="K30" s="282"/>
      <c r="L30" s="282"/>
      <c r="M30" s="282"/>
      <c r="N30" s="279">
        <f aca="true" t="shared" si="1" ref="N30:N36">(N$16*J30)</f>
        <v>0</v>
      </c>
      <c r="O30" s="279"/>
      <c r="P30" s="280"/>
      <c r="Q30" s="191"/>
      <c r="R30" s="66"/>
      <c r="S30" s="66"/>
      <c r="T30" s="177" t="s">
        <v>127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287">
        <f>AF28/4</f>
        <v>0</v>
      </c>
      <c r="AG30" s="288"/>
      <c r="AH30" s="289"/>
    </row>
    <row r="31" spans="1:34" ht="15">
      <c r="A31" s="106"/>
      <c r="B31" s="219"/>
      <c r="C31" s="15" t="s">
        <v>50</v>
      </c>
      <c r="D31" s="15"/>
      <c r="E31" s="15"/>
      <c r="F31" s="15"/>
      <c r="G31" s="225"/>
      <c r="H31" s="225"/>
      <c r="I31" s="219"/>
      <c r="J31" s="281">
        <v>0.0139</v>
      </c>
      <c r="K31" s="282"/>
      <c r="L31" s="282"/>
      <c r="M31" s="282"/>
      <c r="N31" s="279">
        <f t="shared" si="1"/>
        <v>0</v>
      </c>
      <c r="O31" s="279"/>
      <c r="P31" s="280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6"/>
      <c r="B32" s="219"/>
      <c r="C32" s="15" t="s">
        <v>51</v>
      </c>
      <c r="D32" s="15"/>
      <c r="E32" s="15"/>
      <c r="F32" s="15"/>
      <c r="G32" s="225"/>
      <c r="H32" s="225"/>
      <c r="I32" s="219"/>
      <c r="J32" s="281">
        <v>0.0033</v>
      </c>
      <c r="K32" s="282"/>
      <c r="L32" s="282"/>
      <c r="M32" s="282"/>
      <c r="N32" s="279">
        <f t="shared" si="1"/>
        <v>0</v>
      </c>
      <c r="O32" s="279"/>
      <c r="P32" s="280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6"/>
      <c r="B33" s="219"/>
      <c r="C33" s="15" t="s">
        <v>53</v>
      </c>
      <c r="D33" s="15"/>
      <c r="E33" s="15"/>
      <c r="F33" s="15"/>
      <c r="G33" s="225"/>
      <c r="H33" s="225"/>
      <c r="I33" s="219"/>
      <c r="J33" s="281">
        <v>0.0027</v>
      </c>
      <c r="K33" s="282"/>
      <c r="L33" s="282"/>
      <c r="M33" s="282"/>
      <c r="N33" s="279">
        <f t="shared" si="1"/>
        <v>0</v>
      </c>
      <c r="O33" s="279"/>
      <c r="P33" s="28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6"/>
      <c r="B34" s="219"/>
      <c r="C34" s="17" t="s">
        <v>55</v>
      </c>
      <c r="D34" s="17"/>
      <c r="E34" s="17"/>
      <c r="F34" s="17"/>
      <c r="G34" s="225"/>
      <c r="H34" s="225"/>
      <c r="I34" s="219"/>
      <c r="J34" s="304">
        <v>0.0007</v>
      </c>
      <c r="K34" s="304"/>
      <c r="L34" s="304"/>
      <c r="M34" s="304"/>
      <c r="N34" s="279">
        <f t="shared" si="1"/>
        <v>0</v>
      </c>
      <c r="O34" s="279"/>
      <c r="P34" s="28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6"/>
      <c r="B35" s="219"/>
      <c r="C35" s="15" t="s">
        <v>57</v>
      </c>
      <c r="D35" s="15"/>
      <c r="E35" s="15"/>
      <c r="F35" s="15"/>
      <c r="G35" s="225"/>
      <c r="H35" s="225"/>
      <c r="I35" s="219"/>
      <c r="J35" s="281">
        <v>0.0002</v>
      </c>
      <c r="K35" s="282"/>
      <c r="L35" s="282"/>
      <c r="M35" s="282"/>
      <c r="N35" s="279">
        <f t="shared" si="1"/>
        <v>0</v>
      </c>
      <c r="O35" s="279"/>
      <c r="P35" s="28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6"/>
      <c r="B36" s="219"/>
      <c r="C36" s="15" t="s">
        <v>58</v>
      </c>
      <c r="D36" s="15"/>
      <c r="E36" s="15"/>
      <c r="F36" s="15"/>
      <c r="G36" s="225"/>
      <c r="H36" s="225"/>
      <c r="I36" s="219"/>
      <c r="J36" s="278">
        <v>0.0833333333333333</v>
      </c>
      <c r="K36" s="278"/>
      <c r="L36" s="278"/>
      <c r="M36" s="278"/>
      <c r="N36" s="279">
        <f t="shared" si="1"/>
        <v>0</v>
      </c>
      <c r="O36" s="279"/>
      <c r="P36" s="28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6"/>
      <c r="B37" s="219"/>
      <c r="C37" s="13" t="s">
        <v>60</v>
      </c>
      <c r="D37" s="219"/>
      <c r="E37" s="219"/>
      <c r="F37" s="219"/>
      <c r="G37" s="225"/>
      <c r="H37" s="225"/>
      <c r="I37" s="219"/>
      <c r="J37" s="219"/>
      <c r="K37" s="219"/>
      <c r="L37" s="301">
        <f>SUM(J29:M36)</f>
        <v>0.23464444444444438</v>
      </c>
      <c r="M37" s="301"/>
      <c r="N37" s="283">
        <f>SUM(N29:P36)</f>
        <v>0</v>
      </c>
      <c r="O37" s="283"/>
      <c r="P37" s="284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290" t="s">
        <v>63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2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106"/>
      <c r="B39" s="219"/>
      <c r="C39" s="15" t="s">
        <v>65</v>
      </c>
      <c r="D39" s="15"/>
      <c r="E39" s="15"/>
      <c r="F39" s="15"/>
      <c r="G39" s="225"/>
      <c r="H39" s="225"/>
      <c r="I39" s="219"/>
      <c r="J39" s="219"/>
      <c r="K39" s="19"/>
      <c r="L39" s="217"/>
      <c r="M39" s="217">
        <v>0.0042</v>
      </c>
      <c r="N39" s="293">
        <f>(N$16*M39)</f>
        <v>0</v>
      </c>
      <c r="O39" s="293"/>
      <c r="P39" s="294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16" ht="15">
      <c r="A40" s="106"/>
      <c r="B40" s="219"/>
      <c r="C40" s="15" t="s">
        <v>67</v>
      </c>
      <c r="D40" s="15"/>
      <c r="E40" s="15"/>
      <c r="F40" s="15"/>
      <c r="G40" s="225"/>
      <c r="H40" s="225"/>
      <c r="I40" s="219"/>
      <c r="J40" s="219"/>
      <c r="K40" s="19"/>
      <c r="L40" s="217"/>
      <c r="M40" s="217">
        <v>0.0016</v>
      </c>
      <c r="N40" s="293">
        <f aca="true" t="shared" si="2" ref="N40:N45">(N$16*M40)</f>
        <v>0</v>
      </c>
      <c r="O40" s="293"/>
      <c r="P40" s="294"/>
    </row>
    <row r="41" spans="1:16" ht="15">
      <c r="A41" s="106"/>
      <c r="B41" s="219"/>
      <c r="C41" s="15" t="s">
        <v>69</v>
      </c>
      <c r="D41" s="15"/>
      <c r="E41" s="15"/>
      <c r="F41" s="15"/>
      <c r="G41" s="225"/>
      <c r="H41" s="225"/>
      <c r="I41" s="219"/>
      <c r="J41" s="219"/>
      <c r="K41" s="19"/>
      <c r="L41" s="217"/>
      <c r="M41" s="217">
        <v>0.0003</v>
      </c>
      <c r="N41" s="293">
        <f t="shared" si="2"/>
        <v>0</v>
      </c>
      <c r="O41" s="293"/>
      <c r="P41" s="294"/>
    </row>
    <row r="42" spans="1:16" ht="15">
      <c r="A42" s="106"/>
      <c r="B42" s="219"/>
      <c r="C42" s="15" t="s">
        <v>71</v>
      </c>
      <c r="D42" s="15"/>
      <c r="E42" s="15"/>
      <c r="F42" s="15"/>
      <c r="G42" s="225"/>
      <c r="H42" s="225"/>
      <c r="I42" s="219"/>
      <c r="J42" s="219"/>
      <c r="K42" s="19"/>
      <c r="L42" s="217"/>
      <c r="M42" s="217">
        <v>0.032</v>
      </c>
      <c r="N42" s="293">
        <f t="shared" si="2"/>
        <v>0</v>
      </c>
      <c r="O42" s="293"/>
      <c r="P42" s="294"/>
    </row>
    <row r="43" spans="1:16" ht="15">
      <c r="A43" s="106"/>
      <c r="B43" s="219"/>
      <c r="C43" s="15" t="s">
        <v>72</v>
      </c>
      <c r="D43" s="15"/>
      <c r="E43" s="15"/>
      <c r="F43" s="15"/>
      <c r="G43" s="225"/>
      <c r="H43" s="225"/>
      <c r="I43" s="219"/>
      <c r="J43" s="219"/>
      <c r="K43" s="19"/>
      <c r="L43" s="217"/>
      <c r="M43" s="217">
        <v>0.0004</v>
      </c>
      <c r="N43" s="293">
        <f t="shared" si="2"/>
        <v>0</v>
      </c>
      <c r="O43" s="293"/>
      <c r="P43" s="294"/>
    </row>
    <row r="44" spans="1:16" ht="15">
      <c r="A44" s="106"/>
      <c r="B44" s="219"/>
      <c r="C44" s="15" t="s">
        <v>74</v>
      </c>
      <c r="D44" s="15"/>
      <c r="E44" s="15"/>
      <c r="F44" s="15"/>
      <c r="G44" s="225"/>
      <c r="H44" s="225"/>
      <c r="I44" s="219"/>
      <c r="J44" s="219"/>
      <c r="K44" s="19"/>
      <c r="L44" s="217"/>
      <c r="M44" s="217">
        <v>0.0002</v>
      </c>
      <c r="N44" s="293">
        <f t="shared" si="2"/>
        <v>0</v>
      </c>
      <c r="O44" s="293"/>
      <c r="P44" s="294"/>
    </row>
    <row r="45" spans="1:16" ht="15">
      <c r="A45" s="106"/>
      <c r="B45" s="219"/>
      <c r="C45" s="15" t="s">
        <v>76</v>
      </c>
      <c r="D45" s="15"/>
      <c r="E45" s="15"/>
      <c r="F45" s="15"/>
      <c r="G45" s="225"/>
      <c r="H45" s="225"/>
      <c r="I45" s="219"/>
      <c r="J45" s="219"/>
      <c r="K45" s="219"/>
      <c r="L45" s="217">
        <v>0.0042</v>
      </c>
      <c r="M45" s="217">
        <f>IF(C17=1,'Cálculo Auxiliares'!L86,0)</f>
        <v>0.0887</v>
      </c>
      <c r="N45" s="293">
        <f t="shared" si="2"/>
        <v>0</v>
      </c>
      <c r="O45" s="293"/>
      <c r="P45" s="294"/>
    </row>
    <row r="46" spans="1:16" ht="15">
      <c r="A46" s="106"/>
      <c r="B46" s="219"/>
      <c r="C46" s="13" t="s">
        <v>77</v>
      </c>
      <c r="D46" s="219"/>
      <c r="E46" s="219"/>
      <c r="F46" s="219"/>
      <c r="G46" s="225"/>
      <c r="H46" s="225"/>
      <c r="I46" s="219"/>
      <c r="J46" s="219"/>
      <c r="K46" s="219"/>
      <c r="L46" s="301">
        <f>SUM(M39:M45)</f>
        <v>0.1274</v>
      </c>
      <c r="M46" s="301"/>
      <c r="N46" s="366">
        <f>SUM(N39:P45)</f>
        <v>0</v>
      </c>
      <c r="O46" s="348"/>
      <c r="P46" s="367"/>
    </row>
    <row r="47" spans="1:16" ht="15">
      <c r="A47" s="106"/>
      <c r="B47" s="219"/>
      <c r="C47" s="13" t="s">
        <v>78</v>
      </c>
      <c r="D47" s="219"/>
      <c r="E47" s="219"/>
      <c r="F47" s="219"/>
      <c r="G47" s="225"/>
      <c r="H47" s="225"/>
      <c r="I47" s="219"/>
      <c r="J47" s="219"/>
      <c r="K47" s="219"/>
      <c r="L47" s="301">
        <f>SUM(M27,L37,L46)</f>
        <v>0.7300444444444445</v>
      </c>
      <c r="M47" s="301"/>
      <c r="N47" s="285">
        <f>SUM(N27,N37,N46)</f>
        <v>0</v>
      </c>
      <c r="O47" s="285"/>
      <c r="P47" s="286"/>
    </row>
    <row r="48" spans="1:16" ht="15" customHeight="1">
      <c r="A48" s="90" t="s">
        <v>79</v>
      </c>
      <c r="B48" s="68"/>
      <c r="C48" s="91"/>
      <c r="D48" s="68"/>
      <c r="E48" s="68"/>
      <c r="F48" s="68"/>
      <c r="G48" s="92"/>
      <c r="H48" s="92"/>
      <c r="I48" s="68"/>
      <c r="J48" s="68"/>
      <c r="K48" s="68"/>
      <c r="L48" s="93"/>
      <c r="M48" s="93"/>
      <c r="N48" s="364"/>
      <c r="O48" s="364"/>
      <c r="P48" s="365"/>
    </row>
    <row r="49" spans="1:16" ht="15">
      <c r="A49" s="24" t="s">
        <v>80</v>
      </c>
      <c r="B49" s="265"/>
      <c r="C49" s="13"/>
      <c r="D49" s="265"/>
      <c r="E49" s="265"/>
      <c r="F49" s="266"/>
      <c r="G49" s="271"/>
      <c r="H49" s="25" t="s">
        <v>5</v>
      </c>
      <c r="I49" s="266"/>
      <c r="J49" s="266"/>
      <c r="K49" s="266"/>
      <c r="L49" s="269"/>
      <c r="M49" s="269"/>
      <c r="N49" s="355" t="s">
        <v>23</v>
      </c>
      <c r="O49" s="355"/>
      <c r="P49" s="356"/>
    </row>
    <row r="50" spans="1:16" ht="15">
      <c r="A50" s="106"/>
      <c r="B50" s="275"/>
      <c r="C50" s="275"/>
      <c r="D50" s="266"/>
      <c r="E50" s="266"/>
      <c r="F50" s="266"/>
      <c r="G50" s="271"/>
      <c r="H50" s="267"/>
      <c r="I50" s="266"/>
      <c r="J50" s="266"/>
      <c r="K50" s="266"/>
      <c r="L50" s="269"/>
      <c r="M50" s="269"/>
      <c r="N50" s="276">
        <f>(H50*B50)</f>
        <v>0</v>
      </c>
      <c r="O50" s="276"/>
      <c r="P50" s="277"/>
    </row>
    <row r="51" spans="1:16" ht="15">
      <c r="A51" s="15" t="s">
        <v>164</v>
      </c>
      <c r="B51" s="274"/>
      <c r="C51" s="274"/>
      <c r="D51" s="266"/>
      <c r="E51" s="266"/>
      <c r="F51" s="266"/>
      <c r="G51" s="271"/>
      <c r="H51" s="267"/>
      <c r="I51" s="266"/>
      <c r="J51" s="266"/>
      <c r="K51" s="266"/>
      <c r="L51" s="269"/>
      <c r="M51" s="269"/>
      <c r="N51" s="276">
        <f>(H51*N16)</f>
        <v>0</v>
      </c>
      <c r="O51" s="276"/>
      <c r="P51" s="277"/>
    </row>
    <row r="52" spans="1:16" ht="15.75" thickBot="1">
      <c r="A52" s="106"/>
      <c r="B52" s="270"/>
      <c r="C52" s="27" t="s">
        <v>165</v>
      </c>
      <c r="D52" s="266"/>
      <c r="E52" s="266"/>
      <c r="F52" s="266"/>
      <c r="G52" s="271"/>
      <c r="H52" s="272"/>
      <c r="I52" s="266"/>
      <c r="J52" s="266"/>
      <c r="K52" s="266"/>
      <c r="L52" s="269"/>
      <c r="M52" s="269"/>
      <c r="N52" s="285">
        <f>(N50-N51)</f>
        <v>0</v>
      </c>
      <c r="O52" s="285"/>
      <c r="P52" s="286"/>
    </row>
    <row r="53" spans="1:16" ht="15.75" customHeight="1">
      <c r="A53" s="90" t="s">
        <v>152</v>
      </c>
      <c r="B53" s="68"/>
      <c r="C53" s="91"/>
      <c r="D53" s="68"/>
      <c r="E53" s="68"/>
      <c r="F53" s="68"/>
      <c r="G53" s="92"/>
      <c r="H53" s="92"/>
      <c r="I53" s="68"/>
      <c r="J53" s="68"/>
      <c r="K53" s="68"/>
      <c r="L53" s="93"/>
      <c r="M53" s="93"/>
      <c r="N53" s="364"/>
      <c r="O53" s="364"/>
      <c r="P53" s="365"/>
    </row>
    <row r="54" spans="1:16" ht="15">
      <c r="A54" s="24" t="s">
        <v>153</v>
      </c>
      <c r="B54" s="265"/>
      <c r="C54" s="13"/>
      <c r="D54" s="265"/>
      <c r="E54" s="265"/>
      <c r="F54" s="266"/>
      <c r="G54" s="271"/>
      <c r="H54" s="25" t="s">
        <v>5</v>
      </c>
      <c r="I54" s="266"/>
      <c r="J54" s="266"/>
      <c r="K54" s="266"/>
      <c r="L54" s="269"/>
      <c r="M54" s="269"/>
      <c r="N54" s="355" t="s">
        <v>23</v>
      </c>
      <c r="O54" s="355"/>
      <c r="P54" s="356"/>
    </row>
    <row r="55" spans="1:16" ht="15">
      <c r="A55" s="106"/>
      <c r="B55" s="275"/>
      <c r="C55" s="275"/>
      <c r="D55" s="266"/>
      <c r="E55" s="266"/>
      <c r="F55" s="266"/>
      <c r="G55" s="271"/>
      <c r="H55" s="267"/>
      <c r="I55" s="266"/>
      <c r="J55" s="266"/>
      <c r="K55" s="266"/>
      <c r="L55" s="269"/>
      <c r="M55" s="269"/>
      <c r="N55" s="276">
        <f>(H55*B55)</f>
        <v>0</v>
      </c>
      <c r="O55" s="276"/>
      <c r="P55" s="277"/>
    </row>
    <row r="56" spans="1:16" ht="15">
      <c r="A56" s="15" t="s">
        <v>164</v>
      </c>
      <c r="B56" s="266"/>
      <c r="C56" s="15"/>
      <c r="D56" s="266"/>
      <c r="E56" s="266"/>
      <c r="F56" s="266"/>
      <c r="G56" s="271"/>
      <c r="H56" s="273"/>
      <c r="I56" s="266"/>
      <c r="J56" s="266"/>
      <c r="K56" s="266"/>
      <c r="L56" s="269"/>
      <c r="M56" s="269"/>
      <c r="N56" s="276">
        <f>(H56*N16)</f>
        <v>0</v>
      </c>
      <c r="O56" s="276"/>
      <c r="P56" s="277"/>
    </row>
    <row r="57" spans="1:16" ht="15.75" thickBot="1">
      <c r="A57" s="26"/>
      <c r="B57" s="268"/>
      <c r="C57" s="27" t="s">
        <v>156</v>
      </c>
      <c r="D57" s="268"/>
      <c r="E57" s="268"/>
      <c r="F57" s="268"/>
      <c r="G57" s="263"/>
      <c r="H57" s="264"/>
      <c r="I57" s="268"/>
      <c r="J57" s="268"/>
      <c r="K57" s="268"/>
      <c r="L57" s="28"/>
      <c r="M57" s="28"/>
      <c r="N57" s="357">
        <f>(N55-N56)</f>
        <v>0</v>
      </c>
      <c r="O57" s="357"/>
      <c r="P57" s="358"/>
    </row>
    <row r="58" spans="1:16" ht="15.75" thickBot="1">
      <c r="A58" s="259"/>
      <c r="B58" s="260" t="s">
        <v>81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359">
        <f>SUM(N16,N47,N52,N57)</f>
        <v>0</v>
      </c>
      <c r="O58" s="360"/>
      <c r="P58" s="361"/>
    </row>
  </sheetData>
  <sheetProtection password="CC25" sheet="1" selectLockedCells="1"/>
  <mergeCells count="116">
    <mergeCell ref="N57:P57"/>
    <mergeCell ref="N58:P58"/>
    <mergeCell ref="N51:P51"/>
    <mergeCell ref="N52:P52"/>
    <mergeCell ref="B50:C50"/>
    <mergeCell ref="N50:P50"/>
    <mergeCell ref="N53:P53"/>
    <mergeCell ref="G6:P6"/>
    <mergeCell ref="B7:E7"/>
    <mergeCell ref="N54:P54"/>
    <mergeCell ref="B55:C55"/>
    <mergeCell ref="N55:P55"/>
    <mergeCell ref="N56:P56"/>
    <mergeCell ref="AF4:AH4"/>
    <mergeCell ref="AB5:AD5"/>
    <mergeCell ref="AF5:AH5"/>
    <mergeCell ref="A2:P2"/>
    <mergeCell ref="C3:J3"/>
    <mergeCell ref="M3:P3"/>
    <mergeCell ref="C4:J4"/>
    <mergeCell ref="N4:P4"/>
    <mergeCell ref="F5:P5"/>
    <mergeCell ref="AF9:AH9"/>
    <mergeCell ref="A1:P1"/>
    <mergeCell ref="AF1:AH1"/>
    <mergeCell ref="AC3:AD3"/>
    <mergeCell ref="AB6:AD6"/>
    <mergeCell ref="AF6:AH6"/>
    <mergeCell ref="AB7:AD7"/>
    <mergeCell ref="AF7:AH7"/>
    <mergeCell ref="J7:M7"/>
    <mergeCell ref="AB4:AD4"/>
    <mergeCell ref="AB10:AD10"/>
    <mergeCell ref="AF10:AH10"/>
    <mergeCell ref="T11:Y11"/>
    <mergeCell ref="AF11:AH11"/>
    <mergeCell ref="A10:P10"/>
    <mergeCell ref="AB8:AD8"/>
    <mergeCell ref="AF8:AH8"/>
    <mergeCell ref="E8:H8"/>
    <mergeCell ref="E9:H9"/>
    <mergeCell ref="AB9:AD9"/>
    <mergeCell ref="AF25:AH25"/>
    <mergeCell ref="N25:P25"/>
    <mergeCell ref="AF26:AH26"/>
    <mergeCell ref="N19:P19"/>
    <mergeCell ref="N20:P20"/>
    <mergeCell ref="AF21:AH21"/>
    <mergeCell ref="N21:P21"/>
    <mergeCell ref="AF22:AH22"/>
    <mergeCell ref="N22:P22"/>
    <mergeCell ref="AF23:AH23"/>
    <mergeCell ref="AF17:AH17"/>
    <mergeCell ref="N17:P17"/>
    <mergeCell ref="AF18:AH18"/>
    <mergeCell ref="A18:P18"/>
    <mergeCell ref="N23:P23"/>
    <mergeCell ref="AF24:AH24"/>
    <mergeCell ref="N24:P24"/>
    <mergeCell ref="AF19:AH19"/>
    <mergeCell ref="N48:P48"/>
    <mergeCell ref="N49:P49"/>
    <mergeCell ref="E13:F13"/>
    <mergeCell ref="E14:F14"/>
    <mergeCell ref="E15:F15"/>
    <mergeCell ref="N16:P16"/>
    <mergeCell ref="J15:K15"/>
    <mergeCell ref="N15:P15"/>
    <mergeCell ref="AF14:AH14"/>
    <mergeCell ref="N11:P11"/>
    <mergeCell ref="N12:P12"/>
    <mergeCell ref="AF13:AH13"/>
    <mergeCell ref="J13:K13"/>
    <mergeCell ref="N13:P13"/>
    <mergeCell ref="N26:P26"/>
    <mergeCell ref="AF27:AH27"/>
    <mergeCell ref="N27:P27"/>
    <mergeCell ref="AF28:AH28"/>
    <mergeCell ref="AF29:AH29"/>
    <mergeCell ref="A14:B14"/>
    <mergeCell ref="J14:K14"/>
    <mergeCell ref="N14:P14"/>
    <mergeCell ref="AF15:AH15"/>
    <mergeCell ref="A15:B15"/>
    <mergeCell ref="N33:P33"/>
    <mergeCell ref="J34:M34"/>
    <mergeCell ref="A28:P28"/>
    <mergeCell ref="AF30:AH30"/>
    <mergeCell ref="J29:M29"/>
    <mergeCell ref="N29:P29"/>
    <mergeCell ref="J30:M30"/>
    <mergeCell ref="N30:P30"/>
    <mergeCell ref="N34:P34"/>
    <mergeCell ref="J35:M35"/>
    <mergeCell ref="N35:P35"/>
    <mergeCell ref="J36:M36"/>
    <mergeCell ref="N36:P36"/>
    <mergeCell ref="J31:M31"/>
    <mergeCell ref="N31:P31"/>
    <mergeCell ref="J32:M32"/>
    <mergeCell ref="N32:P32"/>
    <mergeCell ref="J33:M33"/>
    <mergeCell ref="L37:M37"/>
    <mergeCell ref="N37:P37"/>
    <mergeCell ref="A38:P38"/>
    <mergeCell ref="N39:P39"/>
    <mergeCell ref="N40:P40"/>
    <mergeCell ref="N41:P41"/>
    <mergeCell ref="L47:M47"/>
    <mergeCell ref="N47:P47"/>
    <mergeCell ref="N42:P42"/>
    <mergeCell ref="N43:P43"/>
    <mergeCell ref="N44:P44"/>
    <mergeCell ref="N45:P45"/>
    <mergeCell ref="L46:M46"/>
    <mergeCell ref="N46:P46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60"/>
  <sheetViews>
    <sheetView showGridLines="0" zoomScalePageLayoutView="0" workbookViewId="0" topLeftCell="A40">
      <selection activeCell="H58" sqref="H58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128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192" t="s">
        <v>2</v>
      </c>
      <c r="R1" s="70"/>
      <c r="S1" s="72"/>
      <c r="T1" s="72"/>
      <c r="U1" s="193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94"/>
      <c r="AG1" s="194"/>
      <c r="AH1" s="195"/>
    </row>
    <row r="2" spans="1:34" ht="15">
      <c r="A2" s="350" t="s">
        <v>129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  <c r="Q2" s="106"/>
      <c r="R2" s="2"/>
      <c r="S2" s="179"/>
      <c r="T2" s="3" t="s">
        <v>4</v>
      </c>
      <c r="U2" s="178"/>
      <c r="V2" s="179"/>
      <c r="W2" s="179"/>
      <c r="X2" s="179"/>
      <c r="Y2" s="179"/>
      <c r="Z2" s="179"/>
      <c r="AA2" s="179"/>
      <c r="AB2" s="179"/>
      <c r="AC2" s="348" t="s">
        <v>5</v>
      </c>
      <c r="AD2" s="348"/>
      <c r="AE2" s="179"/>
      <c r="AF2" s="4"/>
      <c r="AG2" s="4"/>
      <c r="AH2" s="5"/>
    </row>
    <row r="3" spans="1:34" ht="15.75" thickBot="1">
      <c r="A3" s="199" t="s">
        <v>130</v>
      </c>
      <c r="B3" s="199"/>
      <c r="C3" s="334"/>
      <c r="D3" s="334"/>
      <c r="E3" s="334"/>
      <c r="F3" s="334"/>
      <c r="G3" s="334"/>
      <c r="H3" s="334"/>
      <c r="I3" s="334"/>
      <c r="J3" s="334"/>
      <c r="K3" s="200" t="s">
        <v>131</v>
      </c>
      <c r="L3" s="201"/>
      <c r="M3" s="353"/>
      <c r="N3" s="353"/>
      <c r="O3" s="353"/>
      <c r="P3" s="354"/>
      <c r="Q3" s="106"/>
      <c r="R3" s="2"/>
      <c r="S3" s="6"/>
      <c r="T3" s="6"/>
      <c r="U3" s="6" t="s">
        <v>8</v>
      </c>
      <c r="V3" s="6"/>
      <c r="W3" s="6"/>
      <c r="X3" s="6"/>
      <c r="Y3" s="6"/>
      <c r="Z3" s="179"/>
      <c r="AA3" s="179"/>
      <c r="AB3" s="326"/>
      <c r="AC3" s="326"/>
      <c r="AD3" s="326"/>
      <c r="AE3" s="179"/>
      <c r="AF3" s="318"/>
      <c r="AG3" s="318"/>
      <c r="AH3" s="318"/>
    </row>
    <row r="4" spans="1:34" ht="15.75" thickBot="1">
      <c r="A4" s="200" t="s">
        <v>132</v>
      </c>
      <c r="B4" s="200"/>
      <c r="C4" s="339"/>
      <c r="D4" s="339"/>
      <c r="E4" s="339"/>
      <c r="F4" s="339"/>
      <c r="G4" s="339"/>
      <c r="H4" s="339"/>
      <c r="I4" s="339"/>
      <c r="J4" s="339"/>
      <c r="K4" s="202" t="s">
        <v>133</v>
      </c>
      <c r="L4" s="203"/>
      <c r="M4" s="204"/>
      <c r="N4" s="340"/>
      <c r="O4" s="340"/>
      <c r="P4" s="341"/>
      <c r="Q4" s="106"/>
      <c r="R4" s="2"/>
      <c r="S4" s="6"/>
      <c r="T4" s="6"/>
      <c r="U4" s="6" t="s">
        <v>10</v>
      </c>
      <c r="V4" s="6"/>
      <c r="W4" s="6"/>
      <c r="X4" s="6"/>
      <c r="Y4" s="6"/>
      <c r="Z4" s="179"/>
      <c r="AA4" s="179"/>
      <c r="AB4" s="326"/>
      <c r="AC4" s="326"/>
      <c r="AD4" s="326"/>
      <c r="AE4" s="179"/>
      <c r="AF4" s="318"/>
      <c r="AG4" s="318"/>
      <c r="AH4" s="318"/>
    </row>
    <row r="5" spans="1:34" ht="15.75" thickBot="1">
      <c r="A5" s="199" t="s">
        <v>134</v>
      </c>
      <c r="B5" s="199"/>
      <c r="C5" s="199"/>
      <c r="D5" s="199"/>
      <c r="E5" s="205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42"/>
      <c r="Q5" s="106"/>
      <c r="R5" s="2"/>
      <c r="S5" s="6"/>
      <c r="T5" s="6"/>
      <c r="U5" s="6" t="s">
        <v>14</v>
      </c>
      <c r="V5" s="6"/>
      <c r="W5" s="6"/>
      <c r="X5" s="6"/>
      <c r="Y5" s="6"/>
      <c r="Z5" s="179"/>
      <c r="AA5" s="179"/>
      <c r="AB5" s="326"/>
      <c r="AC5" s="326"/>
      <c r="AD5" s="326"/>
      <c r="AE5" s="179"/>
      <c r="AF5" s="318"/>
      <c r="AG5" s="318"/>
      <c r="AH5" s="318"/>
    </row>
    <row r="6" spans="1:34" ht="15.75" thickBot="1">
      <c r="A6" s="199" t="s">
        <v>135</v>
      </c>
      <c r="B6" s="199"/>
      <c r="C6" s="199"/>
      <c r="D6" s="199"/>
      <c r="E6" s="206"/>
      <c r="F6" s="20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106"/>
      <c r="R6" s="2"/>
      <c r="S6" s="179"/>
      <c r="T6" s="179"/>
      <c r="U6" s="180" t="s">
        <v>42</v>
      </c>
      <c r="V6" s="179"/>
      <c r="W6" s="179"/>
      <c r="X6" s="179"/>
      <c r="Y6" s="179"/>
      <c r="Z6" s="179"/>
      <c r="AA6" s="179"/>
      <c r="AB6" s="305"/>
      <c r="AC6" s="305"/>
      <c r="AD6" s="305"/>
      <c r="AE6" s="179"/>
      <c r="AF6" s="319">
        <f>SUM(AF3:AH5)</f>
        <v>0</v>
      </c>
      <c r="AG6" s="319"/>
      <c r="AH6" s="320"/>
    </row>
    <row r="7" spans="1:34" ht="15.75" thickBot="1">
      <c r="A7" s="202" t="s">
        <v>136</v>
      </c>
      <c r="B7" s="334"/>
      <c r="C7" s="334"/>
      <c r="D7" s="334"/>
      <c r="E7" s="334"/>
      <c r="F7" s="207"/>
      <c r="G7" s="200" t="s">
        <v>137</v>
      </c>
      <c r="H7" s="200"/>
      <c r="I7" s="208"/>
      <c r="J7" s="338"/>
      <c r="K7" s="338"/>
      <c r="L7" s="338"/>
      <c r="M7" s="338"/>
      <c r="N7" s="209"/>
      <c r="O7" s="209"/>
      <c r="P7" s="210"/>
      <c r="Q7" s="63"/>
      <c r="R7" s="64"/>
      <c r="S7" s="65"/>
      <c r="T7" s="288" t="s">
        <v>43</v>
      </c>
      <c r="U7" s="288"/>
      <c r="V7" s="288"/>
      <c r="W7" s="288"/>
      <c r="X7" s="288"/>
      <c r="Y7" s="288"/>
      <c r="Z7" s="66"/>
      <c r="AA7" s="66"/>
      <c r="AB7" s="66"/>
      <c r="AC7" s="66"/>
      <c r="AD7" s="66"/>
      <c r="AE7" s="66"/>
      <c r="AF7" s="287">
        <f>SUM(N60,AF6)</f>
        <v>0</v>
      </c>
      <c r="AG7" s="288"/>
      <c r="AH7" s="289"/>
    </row>
    <row r="8" spans="1:34" ht="15.75" thickBot="1">
      <c r="A8" s="199" t="s">
        <v>138</v>
      </c>
      <c r="B8" s="199"/>
      <c r="C8" s="205"/>
      <c r="D8" s="205"/>
      <c r="E8" s="334"/>
      <c r="F8" s="334"/>
      <c r="G8" s="334"/>
      <c r="H8" s="334"/>
      <c r="I8" s="207"/>
      <c r="J8" s="207"/>
      <c r="K8" s="209"/>
      <c r="L8" s="209"/>
      <c r="M8" s="209"/>
      <c r="N8" s="209"/>
      <c r="O8" s="209"/>
      <c r="P8" s="210"/>
      <c r="Q8" s="78"/>
      <c r="R8" s="79"/>
      <c r="S8" s="80"/>
      <c r="T8" s="81" t="s">
        <v>45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2"/>
      <c r="AH8" s="83"/>
    </row>
    <row r="9" spans="1:34" ht="15.75" thickBot="1">
      <c r="A9" s="199" t="s">
        <v>139</v>
      </c>
      <c r="B9" s="199"/>
      <c r="C9" s="199"/>
      <c r="D9" s="211"/>
      <c r="E9" s="335"/>
      <c r="F9" s="335"/>
      <c r="G9" s="335"/>
      <c r="H9" s="335"/>
      <c r="I9" s="205"/>
      <c r="J9" s="205"/>
      <c r="K9" s="209"/>
      <c r="L9" s="209"/>
      <c r="M9" s="209"/>
      <c r="N9" s="209"/>
      <c r="O9" s="209"/>
      <c r="P9" s="210"/>
      <c r="Q9" s="106"/>
      <c r="R9" s="2"/>
      <c r="S9" s="179"/>
      <c r="T9" s="179"/>
      <c r="U9" s="179" t="s">
        <v>47</v>
      </c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311">
        <f>AF7</f>
        <v>0</v>
      </c>
      <c r="AG9" s="311"/>
      <c r="AH9" s="312"/>
    </row>
    <row r="10" spans="1:34" ht="15">
      <c r="A10" s="329" t="s">
        <v>140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1"/>
      <c r="Q10" s="106"/>
      <c r="R10" s="2"/>
      <c r="S10" s="179"/>
      <c r="T10" s="179"/>
      <c r="U10" s="179" t="s">
        <v>49</v>
      </c>
      <c r="V10" s="179"/>
      <c r="W10" s="179"/>
      <c r="X10" s="179"/>
      <c r="Y10" s="179"/>
      <c r="Z10" s="179"/>
      <c r="AA10" s="179"/>
      <c r="AB10" s="179"/>
      <c r="AC10" s="179"/>
      <c r="AD10" s="179"/>
      <c r="AE10" s="238"/>
      <c r="AF10" s="309">
        <f>(AF9*AE10)</f>
        <v>0</v>
      </c>
      <c r="AG10" s="309"/>
      <c r="AH10" s="310"/>
    </row>
    <row r="11" spans="1:34" ht="15">
      <c r="A11" s="67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362"/>
      <c r="O11" s="362"/>
      <c r="P11" s="363"/>
      <c r="Q11" s="106"/>
      <c r="R11" s="2"/>
      <c r="S11" s="179"/>
      <c r="T11" s="179"/>
      <c r="U11" s="180" t="s">
        <v>42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2"/>
      <c r="AF11" s="311">
        <f>SUM(AF9:AH10)</f>
        <v>0</v>
      </c>
      <c r="AG11" s="311"/>
      <c r="AH11" s="312"/>
    </row>
    <row r="12" spans="1:34" ht="15">
      <c r="A12" s="94" t="s">
        <v>19</v>
      </c>
      <c r="B12" s="95"/>
      <c r="C12" s="95"/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324"/>
      <c r="O12" s="324"/>
      <c r="P12" s="325"/>
      <c r="Q12" s="84"/>
      <c r="R12" s="74"/>
      <c r="S12" s="68"/>
      <c r="T12" s="81" t="s">
        <v>52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85"/>
      <c r="AH12" s="86"/>
    </row>
    <row r="13" spans="1:62" ht="15">
      <c r="A13" s="332" t="s">
        <v>141</v>
      </c>
      <c r="B13" s="333"/>
      <c r="C13" s="333"/>
      <c r="D13" s="179"/>
      <c r="E13" s="9" t="s">
        <v>21</v>
      </c>
      <c r="F13" s="10"/>
      <c r="I13" s="179"/>
      <c r="J13" s="291" t="s">
        <v>5</v>
      </c>
      <c r="K13" s="291"/>
      <c r="L13" s="181"/>
      <c r="M13" s="181"/>
      <c r="N13" s="291" t="s">
        <v>23</v>
      </c>
      <c r="O13" s="291"/>
      <c r="P13" s="292"/>
      <c r="Q13" s="106"/>
      <c r="R13" s="2"/>
      <c r="S13" s="179"/>
      <c r="T13" s="179"/>
      <c r="U13" s="179" t="s">
        <v>54</v>
      </c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313">
        <f>AF11</f>
        <v>0</v>
      </c>
      <c r="AG13" s="313"/>
      <c r="AH13" s="314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296" t="s">
        <v>142</v>
      </c>
      <c r="B14" s="296"/>
      <c r="C14" s="296"/>
      <c r="E14" s="372"/>
      <c r="F14" s="373"/>
      <c r="I14" s="179"/>
      <c r="J14" s="323"/>
      <c r="K14" s="323"/>
      <c r="L14" s="179"/>
      <c r="M14" s="179"/>
      <c r="N14" s="276">
        <f>(J14*E14)</f>
        <v>0</v>
      </c>
      <c r="O14" s="276"/>
      <c r="P14" s="277"/>
      <c r="Q14" s="106"/>
      <c r="R14" s="2"/>
      <c r="S14" s="179"/>
      <c r="T14" s="179"/>
      <c r="U14" s="179" t="s">
        <v>56</v>
      </c>
      <c r="V14" s="179"/>
      <c r="W14" s="179"/>
      <c r="X14" s="179"/>
      <c r="Y14" s="179"/>
      <c r="Z14" s="179"/>
      <c r="AA14" s="179"/>
      <c r="AB14" s="179"/>
      <c r="AC14" s="179"/>
      <c r="AD14" s="179"/>
      <c r="AE14" s="238"/>
      <c r="AF14" s="309">
        <f>(AE14*AF13)</f>
        <v>0</v>
      </c>
      <c r="AG14" s="309"/>
      <c r="AH14" s="310"/>
      <c r="BC14" s="7" t="s">
        <v>20</v>
      </c>
    </row>
    <row r="15" spans="1:34" ht="15">
      <c r="A15" s="296" t="s">
        <v>143</v>
      </c>
      <c r="B15" s="296"/>
      <c r="C15" s="296"/>
      <c r="E15" s="372"/>
      <c r="F15" s="373"/>
      <c r="I15" s="179"/>
      <c r="J15" s="323"/>
      <c r="K15" s="323"/>
      <c r="L15" s="179"/>
      <c r="M15" s="179"/>
      <c r="N15" s="276">
        <f>(J15*E15)</f>
        <v>0</v>
      </c>
      <c r="O15" s="276"/>
      <c r="P15" s="277"/>
      <c r="Q15" s="106"/>
      <c r="R15" s="2"/>
      <c r="S15" s="179"/>
      <c r="T15" s="179"/>
      <c r="U15" s="180" t="s">
        <v>42</v>
      </c>
      <c r="V15" s="180"/>
      <c r="W15" s="179"/>
      <c r="X15" s="179"/>
      <c r="Y15" s="179"/>
      <c r="Z15" s="179"/>
      <c r="AA15" s="179"/>
      <c r="AB15" s="179"/>
      <c r="AC15" s="179"/>
      <c r="AD15" s="179"/>
      <c r="AE15" s="179"/>
      <c r="AF15" s="311">
        <f>SUM(AF13:AH14)</f>
        <v>0</v>
      </c>
      <c r="AG15" s="311"/>
      <c r="AH15" s="312"/>
    </row>
    <row r="16" spans="1:34" ht="15">
      <c r="A16" s="106"/>
      <c r="B16" s="179"/>
      <c r="C16" s="179"/>
      <c r="D16" s="182"/>
      <c r="E16" s="182"/>
      <c r="F16" s="179"/>
      <c r="G16" s="179"/>
      <c r="H16" s="179"/>
      <c r="I16" s="179"/>
      <c r="J16" s="179"/>
      <c r="K16" s="179"/>
      <c r="L16" s="179"/>
      <c r="M16" s="179"/>
      <c r="N16" s="285">
        <f>SUM(N14:P15)</f>
        <v>0</v>
      </c>
      <c r="O16" s="285"/>
      <c r="P16" s="286"/>
      <c r="Q16" s="84"/>
      <c r="R16" s="74"/>
      <c r="S16" s="68"/>
      <c r="T16" s="81" t="s">
        <v>59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87"/>
      <c r="AG16" s="88"/>
      <c r="AH16" s="89"/>
    </row>
    <row r="17" spans="1:34" ht="15">
      <c r="A17" s="98" t="s">
        <v>18</v>
      </c>
      <c r="B17" s="99"/>
      <c r="C17" s="100">
        <v>1</v>
      </c>
      <c r="D17" s="99"/>
      <c r="E17" s="99"/>
      <c r="F17" s="99"/>
      <c r="G17" s="99"/>
      <c r="H17" s="99"/>
      <c r="I17" s="99"/>
      <c r="J17" s="99"/>
      <c r="K17" s="99"/>
      <c r="L17" s="101"/>
      <c r="M17" s="101"/>
      <c r="N17" s="321"/>
      <c r="O17" s="321"/>
      <c r="P17" s="322"/>
      <c r="Q17" s="106"/>
      <c r="R17" s="2"/>
      <c r="S17" s="179"/>
      <c r="T17" s="11"/>
      <c r="U17" s="179" t="s">
        <v>61</v>
      </c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311">
        <f>AF15</f>
        <v>0</v>
      </c>
      <c r="AG17" s="311"/>
      <c r="AH17" s="312"/>
    </row>
    <row r="18" spans="1:34" ht="15">
      <c r="A18" s="315" t="s">
        <v>27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316"/>
      <c r="Q18" s="106"/>
      <c r="R18" s="2"/>
      <c r="S18" s="179"/>
      <c r="T18" s="11"/>
      <c r="U18" s="179" t="s">
        <v>62</v>
      </c>
      <c r="V18" s="179"/>
      <c r="W18" s="179"/>
      <c r="X18" s="179"/>
      <c r="Y18" s="179"/>
      <c r="Z18" s="179"/>
      <c r="AA18" s="179"/>
      <c r="AB18" s="179"/>
      <c r="AC18" s="179"/>
      <c r="AD18" s="179"/>
      <c r="AE18" s="239"/>
      <c r="AF18" s="307">
        <f>(AF$17*AE18)</f>
        <v>0</v>
      </c>
      <c r="AG18" s="307"/>
      <c r="AH18" s="308"/>
    </row>
    <row r="19" spans="1:34" ht="15">
      <c r="A19" s="106"/>
      <c r="B19" s="179"/>
      <c r="C19" s="179" t="s">
        <v>28</v>
      </c>
      <c r="D19" s="179"/>
      <c r="E19" s="179"/>
      <c r="F19" s="179"/>
      <c r="G19" s="178"/>
      <c r="H19" s="178"/>
      <c r="I19" s="179"/>
      <c r="J19" s="12"/>
      <c r="K19" s="12"/>
      <c r="L19" s="12">
        <v>0.2</v>
      </c>
      <c r="M19" s="185">
        <f>IF($C$17=1,'Cálculo Auxiliares'!L58,0)</f>
        <v>0.2</v>
      </c>
      <c r="N19" s="279">
        <f>(N$16*M19)</f>
        <v>0</v>
      </c>
      <c r="O19" s="279"/>
      <c r="P19" s="280"/>
      <c r="Q19" s="106"/>
      <c r="R19" s="2"/>
      <c r="S19" s="179"/>
      <c r="T19" s="11"/>
      <c r="U19" s="179" t="s">
        <v>64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239"/>
      <c r="AF19" s="307">
        <f>(AF$17*AE19)</f>
        <v>0</v>
      </c>
      <c r="AG19" s="307"/>
      <c r="AH19" s="308"/>
    </row>
    <row r="20" spans="1:34" ht="15">
      <c r="A20" s="106"/>
      <c r="B20" s="179"/>
      <c r="C20" s="179" t="s">
        <v>30</v>
      </c>
      <c r="D20" s="179"/>
      <c r="E20" s="179"/>
      <c r="F20" s="179"/>
      <c r="G20" s="178"/>
      <c r="H20" s="178"/>
      <c r="I20" s="179"/>
      <c r="J20" s="185"/>
      <c r="K20" s="185"/>
      <c r="L20" s="185">
        <v>0.015</v>
      </c>
      <c r="M20" s="185">
        <f>IF($C$17=1,'Cálculo Auxiliares'!L59,0)</f>
        <v>0.015</v>
      </c>
      <c r="N20" s="279">
        <f>(N$16*M20)</f>
        <v>0</v>
      </c>
      <c r="O20" s="279"/>
      <c r="P20" s="280"/>
      <c r="Q20" s="106"/>
      <c r="R20" s="2"/>
      <c r="S20" s="179"/>
      <c r="T20" s="179"/>
      <c r="U20" s="179" t="s">
        <v>66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239"/>
      <c r="AF20" s="307">
        <f>(AF$17*AE20)</f>
        <v>0</v>
      </c>
      <c r="AG20" s="307"/>
      <c r="AH20" s="308"/>
    </row>
    <row r="21" spans="1:34" ht="15">
      <c r="A21" s="106"/>
      <c r="B21" s="179"/>
      <c r="C21" s="179" t="s">
        <v>32</v>
      </c>
      <c r="D21" s="179"/>
      <c r="E21" s="179"/>
      <c r="F21" s="179"/>
      <c r="G21" s="178"/>
      <c r="H21" s="178"/>
      <c r="I21" s="179"/>
      <c r="J21" s="185"/>
      <c r="K21" s="185"/>
      <c r="L21" s="185">
        <v>0.01</v>
      </c>
      <c r="M21" s="185">
        <f>IF($C$17=1,'Cálculo Auxiliares'!L60,0)</f>
        <v>0.01</v>
      </c>
      <c r="N21" s="279">
        <f aca="true" t="shared" si="0" ref="N21:N26">(N$16*M21)</f>
        <v>0</v>
      </c>
      <c r="O21" s="279"/>
      <c r="P21" s="280"/>
      <c r="Q21" s="106"/>
      <c r="R21" s="2"/>
      <c r="S21" s="179"/>
      <c r="T21" s="179"/>
      <c r="U21" s="179" t="s">
        <v>68</v>
      </c>
      <c r="V21" s="179"/>
      <c r="W21" s="179"/>
      <c r="X21" s="179"/>
      <c r="Y21" s="179"/>
      <c r="Z21" s="179"/>
      <c r="AA21" s="179"/>
      <c r="AB21" s="179"/>
      <c r="AC21" s="179"/>
      <c r="AD21" s="179"/>
      <c r="AE21" s="239"/>
      <c r="AF21" s="307">
        <f>(AF$17*AE21)</f>
        <v>0</v>
      </c>
      <c r="AG21" s="307"/>
      <c r="AH21" s="308"/>
    </row>
    <row r="22" spans="1:34" ht="15">
      <c r="A22" s="106"/>
      <c r="B22" s="179"/>
      <c r="C22" s="179" t="s">
        <v>34</v>
      </c>
      <c r="D22" s="179"/>
      <c r="E22" s="179"/>
      <c r="F22" s="179"/>
      <c r="G22" s="178"/>
      <c r="H22" s="178"/>
      <c r="I22" s="179"/>
      <c r="J22" s="185"/>
      <c r="K22" s="185"/>
      <c r="L22" s="185">
        <v>0.002</v>
      </c>
      <c r="M22" s="185">
        <f>IF($C$17=1,'Cálculo Auxiliares'!L61,0)</f>
        <v>0.002</v>
      </c>
      <c r="N22" s="279">
        <f t="shared" si="0"/>
        <v>0</v>
      </c>
      <c r="O22" s="279"/>
      <c r="P22" s="280"/>
      <c r="Q22" s="106"/>
      <c r="R22" s="2"/>
      <c r="S22" s="179"/>
      <c r="T22" s="179"/>
      <c r="U22" s="180" t="s">
        <v>70</v>
      </c>
      <c r="V22" s="180"/>
      <c r="W22" s="180"/>
      <c r="X22" s="179"/>
      <c r="Y22" s="179"/>
      <c r="Z22" s="179"/>
      <c r="AA22" s="179"/>
      <c r="AB22" s="179"/>
      <c r="AC22" s="179"/>
      <c r="AD22" s="20"/>
      <c r="AE22" s="21">
        <f>SUM(AE18:AE21)</f>
        <v>0</v>
      </c>
      <c r="AF22" s="285">
        <f>SUM(AF18:AH21)</f>
        <v>0</v>
      </c>
      <c r="AG22" s="285"/>
      <c r="AH22" s="286"/>
    </row>
    <row r="23" spans="1:34" ht="15.75" thickBot="1">
      <c r="A23" s="106"/>
      <c r="B23" s="179"/>
      <c r="C23" s="179" t="s">
        <v>36</v>
      </c>
      <c r="D23" s="179"/>
      <c r="E23" s="179"/>
      <c r="F23" s="179"/>
      <c r="G23" s="178"/>
      <c r="H23" s="178"/>
      <c r="I23" s="179"/>
      <c r="J23" s="185"/>
      <c r="K23" s="185"/>
      <c r="L23" s="185">
        <v>0.025</v>
      </c>
      <c r="M23" s="185">
        <f>IF($C$17=1,'Cálculo Auxiliares'!L62,0)</f>
        <v>0.025</v>
      </c>
      <c r="N23" s="279">
        <f t="shared" si="0"/>
        <v>0</v>
      </c>
      <c r="O23" s="279"/>
      <c r="P23" s="280"/>
      <c r="Q23" s="106"/>
      <c r="R23" s="2"/>
      <c r="S23" s="179"/>
      <c r="T23" s="179"/>
      <c r="U23" s="179"/>
      <c r="V23" s="9"/>
      <c r="W23" s="179"/>
      <c r="X23" s="179"/>
      <c r="Y23" s="179"/>
      <c r="Z23" s="179"/>
      <c r="AA23" s="179"/>
      <c r="AB23" s="179"/>
      <c r="AC23" s="179"/>
      <c r="AD23" s="179"/>
      <c r="AE23" s="179"/>
      <c r="AF23" s="305"/>
      <c r="AG23" s="305"/>
      <c r="AH23" s="306"/>
    </row>
    <row r="24" spans="1:34" ht="15">
      <c r="A24" s="106"/>
      <c r="B24" s="179"/>
      <c r="C24" s="179" t="s">
        <v>38</v>
      </c>
      <c r="D24" s="179"/>
      <c r="E24" s="179"/>
      <c r="F24" s="179"/>
      <c r="G24" s="178"/>
      <c r="H24" s="178"/>
      <c r="I24" s="179"/>
      <c r="J24" s="185"/>
      <c r="K24" s="185"/>
      <c r="L24" s="185">
        <v>0.08</v>
      </c>
      <c r="M24" s="185">
        <v>0.08</v>
      </c>
      <c r="N24" s="279">
        <f t="shared" si="0"/>
        <v>0</v>
      </c>
      <c r="O24" s="279"/>
      <c r="P24" s="280"/>
      <c r="Q24" s="55"/>
      <c r="R24" s="56"/>
      <c r="S24" s="57"/>
      <c r="T24" s="58" t="s">
        <v>73</v>
      </c>
      <c r="U24" s="58"/>
      <c r="V24" s="58"/>
      <c r="W24" s="58"/>
      <c r="X24" s="58"/>
      <c r="Y24" s="58"/>
      <c r="Z24" s="58"/>
      <c r="AA24" s="59"/>
      <c r="AB24" s="59"/>
      <c r="AC24" s="57"/>
      <c r="AD24" s="57"/>
      <c r="AE24" s="57"/>
      <c r="AF24" s="299">
        <f>SUM(AF17,AF22)</f>
        <v>0</v>
      </c>
      <c r="AG24" s="299"/>
      <c r="AH24" s="300"/>
    </row>
    <row r="25" spans="1:34" ht="15.75" thickBot="1">
      <c r="A25" s="106"/>
      <c r="B25" s="179"/>
      <c r="C25" s="179" t="s">
        <v>39</v>
      </c>
      <c r="D25" s="179"/>
      <c r="E25" s="179"/>
      <c r="F25" s="179"/>
      <c r="G25" s="178"/>
      <c r="H25" s="178"/>
      <c r="I25" s="179"/>
      <c r="J25" s="185"/>
      <c r="K25" s="185"/>
      <c r="L25" s="185">
        <v>0.03</v>
      </c>
      <c r="M25" s="185">
        <f>IF($C$17=1,'Cálculo Auxiliares'!L64,0)</f>
        <v>0.03</v>
      </c>
      <c r="N25" s="279">
        <f t="shared" si="0"/>
        <v>0</v>
      </c>
      <c r="O25" s="279"/>
      <c r="P25" s="280"/>
      <c r="Q25" s="60"/>
      <c r="R25" s="61"/>
      <c r="S25" s="61"/>
      <c r="T25" s="62" t="s">
        <v>75</v>
      </c>
      <c r="U25" s="62"/>
      <c r="V25" s="62"/>
      <c r="W25" s="62"/>
      <c r="X25" s="62"/>
      <c r="Y25" s="62"/>
      <c r="Z25" s="62"/>
      <c r="AA25" s="61"/>
      <c r="AB25" s="61"/>
      <c r="AC25" s="61"/>
      <c r="AD25" s="61"/>
      <c r="AE25" s="61"/>
      <c r="AF25" s="302">
        <f>(AF24*12)</f>
        <v>0</v>
      </c>
      <c r="AG25" s="302"/>
      <c r="AH25" s="303"/>
    </row>
    <row r="26" spans="1:34" ht="15.75" thickBot="1">
      <c r="A26" s="106"/>
      <c r="B26" s="179"/>
      <c r="C26" s="179" t="s">
        <v>40</v>
      </c>
      <c r="D26" s="179"/>
      <c r="E26" s="179"/>
      <c r="F26" s="179"/>
      <c r="G26" s="178"/>
      <c r="H26" s="178"/>
      <c r="I26" s="179"/>
      <c r="J26" s="185"/>
      <c r="K26" s="185"/>
      <c r="L26" s="185">
        <v>0.006</v>
      </c>
      <c r="M26" s="185">
        <f>IF($C$17=1,'Cálculo Auxiliares'!L65,0)</f>
        <v>0.006</v>
      </c>
      <c r="N26" s="279">
        <f t="shared" si="0"/>
        <v>0</v>
      </c>
      <c r="O26" s="279"/>
      <c r="P26" s="280"/>
      <c r="Q26" s="173"/>
      <c r="R26" s="174"/>
      <c r="S26" s="174"/>
      <c r="T26" s="175" t="s">
        <v>127</v>
      </c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287">
        <f>AF24/8</f>
        <v>0</v>
      </c>
      <c r="AG26" s="288"/>
      <c r="AH26" s="289"/>
    </row>
    <row r="27" spans="1:34" ht="15">
      <c r="A27" s="106"/>
      <c r="B27" s="179"/>
      <c r="C27" s="13" t="s">
        <v>41</v>
      </c>
      <c r="D27" s="13"/>
      <c r="E27" s="13"/>
      <c r="F27" s="13"/>
      <c r="G27" s="178"/>
      <c r="H27" s="178"/>
      <c r="I27" s="179"/>
      <c r="J27" s="178"/>
      <c r="K27" s="187"/>
      <c r="L27" s="187"/>
      <c r="M27" s="185">
        <f>SUM(M19:M26)</f>
        <v>0.3680000000000001</v>
      </c>
      <c r="N27" s="283">
        <f>SUM(N19:P26)</f>
        <v>0</v>
      </c>
      <c r="O27" s="283"/>
      <c r="P27" s="284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106"/>
      <c r="B28" s="179"/>
      <c r="C28" s="179"/>
      <c r="D28" s="179"/>
      <c r="E28" s="13"/>
      <c r="F28" s="179"/>
      <c r="G28" s="179"/>
      <c r="H28" s="179"/>
      <c r="I28" s="179"/>
      <c r="J28" s="179"/>
      <c r="K28" s="14"/>
      <c r="L28" s="187"/>
      <c r="M28" s="187"/>
      <c r="N28" s="279"/>
      <c r="O28" s="279"/>
      <c r="P28" s="280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290" t="s">
        <v>44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2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106"/>
      <c r="B30" s="179"/>
      <c r="C30" s="15" t="s">
        <v>46</v>
      </c>
      <c r="D30" s="15"/>
      <c r="E30" s="15"/>
      <c r="F30" s="15"/>
      <c r="G30" s="178"/>
      <c r="H30" s="178"/>
      <c r="I30" s="179"/>
      <c r="J30" s="278">
        <v>0.11111111111111109</v>
      </c>
      <c r="K30" s="278"/>
      <c r="L30" s="278"/>
      <c r="M30" s="278"/>
      <c r="N30" s="279">
        <f>(N$16*J30)</f>
        <v>0</v>
      </c>
      <c r="O30" s="279"/>
      <c r="P30" s="280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106"/>
      <c r="B31" s="179"/>
      <c r="C31" s="15" t="s">
        <v>48</v>
      </c>
      <c r="D31" s="15"/>
      <c r="E31" s="15"/>
      <c r="F31" s="15"/>
      <c r="G31" s="178"/>
      <c r="H31" s="178"/>
      <c r="I31" s="179"/>
      <c r="J31" s="281">
        <v>0.0194</v>
      </c>
      <c r="K31" s="282"/>
      <c r="L31" s="282"/>
      <c r="M31" s="282"/>
      <c r="N31" s="279">
        <f aca="true" t="shared" si="1" ref="N31:N37">(N$16*J31)</f>
        <v>0</v>
      </c>
      <c r="O31" s="279"/>
      <c r="P31" s="280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6"/>
      <c r="B32" s="179"/>
      <c r="C32" s="15" t="s">
        <v>50</v>
      </c>
      <c r="D32" s="15"/>
      <c r="E32" s="15"/>
      <c r="F32" s="15"/>
      <c r="G32" s="178"/>
      <c r="H32" s="178"/>
      <c r="I32" s="179"/>
      <c r="J32" s="281">
        <v>0.0139</v>
      </c>
      <c r="K32" s="282"/>
      <c r="L32" s="282"/>
      <c r="M32" s="282"/>
      <c r="N32" s="279">
        <f t="shared" si="1"/>
        <v>0</v>
      </c>
      <c r="O32" s="279"/>
      <c r="P32" s="280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6"/>
      <c r="B33" s="179"/>
      <c r="C33" s="15" t="s">
        <v>51</v>
      </c>
      <c r="D33" s="15"/>
      <c r="E33" s="15"/>
      <c r="F33" s="15"/>
      <c r="G33" s="178"/>
      <c r="H33" s="178"/>
      <c r="I33" s="179"/>
      <c r="J33" s="281">
        <v>0.0033</v>
      </c>
      <c r="K33" s="282"/>
      <c r="L33" s="282"/>
      <c r="M33" s="282"/>
      <c r="N33" s="279">
        <f t="shared" si="1"/>
        <v>0</v>
      </c>
      <c r="O33" s="279"/>
      <c r="P33" s="28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6"/>
      <c r="B34" s="179"/>
      <c r="C34" s="15" t="s">
        <v>53</v>
      </c>
      <c r="D34" s="15"/>
      <c r="E34" s="15"/>
      <c r="F34" s="15"/>
      <c r="G34" s="178"/>
      <c r="H34" s="178"/>
      <c r="I34" s="179"/>
      <c r="J34" s="281">
        <v>0.0027</v>
      </c>
      <c r="K34" s="282"/>
      <c r="L34" s="282"/>
      <c r="M34" s="282"/>
      <c r="N34" s="279">
        <f t="shared" si="1"/>
        <v>0</v>
      </c>
      <c r="O34" s="279"/>
      <c r="P34" s="28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6"/>
      <c r="B35" s="179"/>
      <c r="C35" s="17" t="s">
        <v>55</v>
      </c>
      <c r="D35" s="17"/>
      <c r="E35" s="17"/>
      <c r="F35" s="17"/>
      <c r="G35" s="178"/>
      <c r="H35" s="178"/>
      <c r="I35" s="179"/>
      <c r="J35" s="304">
        <v>0.0007</v>
      </c>
      <c r="K35" s="304"/>
      <c r="L35" s="304"/>
      <c r="M35" s="304"/>
      <c r="N35" s="279">
        <f t="shared" si="1"/>
        <v>0</v>
      </c>
      <c r="O35" s="279"/>
      <c r="P35" s="28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16" ht="15">
      <c r="A36" s="106"/>
      <c r="B36" s="179"/>
      <c r="C36" s="15" t="s">
        <v>57</v>
      </c>
      <c r="D36" s="15"/>
      <c r="E36" s="15"/>
      <c r="F36" s="15"/>
      <c r="G36" s="178"/>
      <c r="H36" s="178"/>
      <c r="I36" s="179"/>
      <c r="J36" s="281">
        <v>0.0002</v>
      </c>
      <c r="K36" s="282"/>
      <c r="L36" s="282"/>
      <c r="M36" s="282"/>
      <c r="N36" s="279">
        <f t="shared" si="1"/>
        <v>0</v>
      </c>
      <c r="O36" s="279"/>
      <c r="P36" s="280"/>
    </row>
    <row r="37" spans="1:16" ht="15">
      <c r="A37" s="106"/>
      <c r="B37" s="179"/>
      <c r="C37" s="15" t="s">
        <v>58</v>
      </c>
      <c r="D37" s="15"/>
      <c r="E37" s="15"/>
      <c r="F37" s="15"/>
      <c r="G37" s="178"/>
      <c r="H37" s="178"/>
      <c r="I37" s="179"/>
      <c r="J37" s="278">
        <v>0.0833333333333333</v>
      </c>
      <c r="K37" s="278"/>
      <c r="L37" s="278"/>
      <c r="M37" s="278"/>
      <c r="N37" s="279">
        <f t="shared" si="1"/>
        <v>0</v>
      </c>
      <c r="O37" s="279"/>
      <c r="P37" s="280"/>
    </row>
    <row r="38" spans="1:16" ht="15">
      <c r="A38" s="106"/>
      <c r="B38" s="179"/>
      <c r="C38" s="13" t="s">
        <v>60</v>
      </c>
      <c r="D38" s="179"/>
      <c r="E38" s="179"/>
      <c r="F38" s="179"/>
      <c r="G38" s="178"/>
      <c r="H38" s="178"/>
      <c r="I38" s="179"/>
      <c r="J38" s="179"/>
      <c r="K38" s="179"/>
      <c r="L38" s="301">
        <f>SUM(J30:M37)</f>
        <v>0.23464444444444438</v>
      </c>
      <c r="M38" s="301"/>
      <c r="N38" s="283">
        <f>SUM(N30:P37)</f>
        <v>0</v>
      </c>
      <c r="O38" s="283"/>
      <c r="P38" s="284"/>
    </row>
    <row r="39" spans="1:16" ht="15">
      <c r="A39" s="106"/>
      <c r="B39" s="179"/>
      <c r="C39" s="179"/>
      <c r="D39" s="179"/>
      <c r="E39" s="13"/>
      <c r="F39" s="179"/>
      <c r="G39" s="179"/>
      <c r="H39" s="179"/>
      <c r="I39" s="179"/>
      <c r="J39" s="179"/>
      <c r="K39" s="179"/>
      <c r="L39" s="187"/>
      <c r="M39" s="187"/>
      <c r="N39" s="183"/>
      <c r="O39" s="183"/>
      <c r="P39" s="184"/>
    </row>
    <row r="40" spans="1:16" ht="15">
      <c r="A40" s="290" t="s">
        <v>63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2"/>
    </row>
    <row r="41" spans="1:16" ht="15">
      <c r="A41" s="106"/>
      <c r="B41" s="179"/>
      <c r="C41" s="15" t="s">
        <v>65</v>
      </c>
      <c r="D41" s="15"/>
      <c r="E41" s="15"/>
      <c r="F41" s="15"/>
      <c r="G41" s="178"/>
      <c r="H41" s="178"/>
      <c r="I41" s="179"/>
      <c r="J41" s="179"/>
      <c r="K41" s="19"/>
      <c r="L41" s="186"/>
      <c r="M41" s="186">
        <v>0.0042</v>
      </c>
      <c r="N41" s="293">
        <f>(N$16*M41)</f>
        <v>0</v>
      </c>
      <c r="O41" s="293"/>
      <c r="P41" s="294"/>
    </row>
    <row r="42" spans="1:16" ht="15">
      <c r="A42" s="106"/>
      <c r="B42" s="179"/>
      <c r="C42" s="15" t="s">
        <v>67</v>
      </c>
      <c r="D42" s="15"/>
      <c r="E42" s="15"/>
      <c r="F42" s="15"/>
      <c r="G42" s="178"/>
      <c r="H42" s="178"/>
      <c r="I42" s="179"/>
      <c r="J42" s="179"/>
      <c r="K42" s="19"/>
      <c r="L42" s="186"/>
      <c r="M42" s="186">
        <v>0.0016</v>
      </c>
      <c r="N42" s="293">
        <f aca="true" t="shared" si="2" ref="N42:N47">(N$16*M42)</f>
        <v>0</v>
      </c>
      <c r="O42" s="293"/>
      <c r="P42" s="294"/>
    </row>
    <row r="43" spans="1:16" ht="15">
      <c r="A43" s="106"/>
      <c r="B43" s="179"/>
      <c r="C43" s="15" t="s">
        <v>69</v>
      </c>
      <c r="D43" s="15"/>
      <c r="E43" s="15"/>
      <c r="F43" s="15"/>
      <c r="G43" s="178"/>
      <c r="H43" s="178"/>
      <c r="I43" s="179"/>
      <c r="J43" s="179"/>
      <c r="K43" s="19"/>
      <c r="L43" s="186"/>
      <c r="M43" s="186">
        <v>0.0003</v>
      </c>
      <c r="N43" s="293">
        <f t="shared" si="2"/>
        <v>0</v>
      </c>
      <c r="O43" s="293"/>
      <c r="P43" s="294"/>
    </row>
    <row r="44" spans="1:16" ht="15">
      <c r="A44" s="106"/>
      <c r="B44" s="179"/>
      <c r="C44" s="15" t="s">
        <v>71</v>
      </c>
      <c r="D44" s="15"/>
      <c r="E44" s="15"/>
      <c r="F44" s="15"/>
      <c r="G44" s="178"/>
      <c r="H44" s="178"/>
      <c r="I44" s="179"/>
      <c r="J44" s="179"/>
      <c r="K44" s="19"/>
      <c r="L44" s="186"/>
      <c r="M44" s="186">
        <v>0.032</v>
      </c>
      <c r="N44" s="293">
        <f t="shared" si="2"/>
        <v>0</v>
      </c>
      <c r="O44" s="293"/>
      <c r="P44" s="294"/>
    </row>
    <row r="45" spans="1:16" ht="15">
      <c r="A45" s="106"/>
      <c r="B45" s="179"/>
      <c r="C45" s="15" t="s">
        <v>72</v>
      </c>
      <c r="D45" s="15"/>
      <c r="E45" s="15"/>
      <c r="F45" s="15"/>
      <c r="G45" s="178"/>
      <c r="H45" s="178"/>
      <c r="I45" s="179"/>
      <c r="J45" s="179"/>
      <c r="K45" s="19"/>
      <c r="L45" s="186"/>
      <c r="M45" s="186">
        <v>0.0004</v>
      </c>
      <c r="N45" s="293">
        <f t="shared" si="2"/>
        <v>0</v>
      </c>
      <c r="O45" s="293"/>
      <c r="P45" s="294"/>
    </row>
    <row r="46" spans="1:16" ht="15">
      <c r="A46" s="106"/>
      <c r="B46" s="179"/>
      <c r="C46" s="15" t="s">
        <v>74</v>
      </c>
      <c r="D46" s="15"/>
      <c r="E46" s="15"/>
      <c r="F46" s="15"/>
      <c r="G46" s="178"/>
      <c r="H46" s="178"/>
      <c r="I46" s="179"/>
      <c r="J46" s="179"/>
      <c r="K46" s="19"/>
      <c r="L46" s="186"/>
      <c r="M46" s="186">
        <v>0.0002</v>
      </c>
      <c r="N46" s="293">
        <f t="shared" si="2"/>
        <v>0</v>
      </c>
      <c r="O46" s="293"/>
      <c r="P46" s="294"/>
    </row>
    <row r="47" spans="1:16" ht="15">
      <c r="A47" s="106"/>
      <c r="B47" s="179"/>
      <c r="C47" s="15" t="s">
        <v>76</v>
      </c>
      <c r="D47" s="15"/>
      <c r="E47" s="15"/>
      <c r="F47" s="15"/>
      <c r="G47" s="178"/>
      <c r="H47" s="178"/>
      <c r="I47" s="179"/>
      <c r="J47" s="179"/>
      <c r="K47" s="179"/>
      <c r="L47" s="186">
        <v>0.0042</v>
      </c>
      <c r="M47" s="186">
        <f>IF(C17=1,'Cálculo Auxiliares'!L86,0)</f>
        <v>0.0887</v>
      </c>
      <c r="N47" s="293">
        <f t="shared" si="2"/>
        <v>0</v>
      </c>
      <c r="O47" s="293"/>
      <c r="P47" s="294"/>
    </row>
    <row r="48" spans="1:16" ht="15" customHeight="1">
      <c r="A48" s="106"/>
      <c r="B48" s="179"/>
      <c r="C48" s="13" t="s">
        <v>77</v>
      </c>
      <c r="D48" s="179"/>
      <c r="E48" s="179"/>
      <c r="F48" s="179"/>
      <c r="G48" s="178"/>
      <c r="H48" s="178"/>
      <c r="I48" s="179"/>
      <c r="J48" s="179"/>
      <c r="K48" s="179"/>
      <c r="L48" s="301">
        <f>SUM(M41:M47)</f>
        <v>0.1274</v>
      </c>
      <c r="M48" s="301"/>
      <c r="N48" s="366">
        <f>SUM(N41:P47)</f>
        <v>0</v>
      </c>
      <c r="O48" s="348"/>
      <c r="P48" s="367"/>
    </row>
    <row r="49" spans="1:16" ht="15">
      <c r="A49" s="106"/>
      <c r="B49" s="179"/>
      <c r="C49" s="13" t="s">
        <v>78</v>
      </c>
      <c r="D49" s="179"/>
      <c r="E49" s="179"/>
      <c r="F49" s="179"/>
      <c r="G49" s="178"/>
      <c r="H49" s="178"/>
      <c r="I49" s="179"/>
      <c r="J49" s="179"/>
      <c r="K49" s="179"/>
      <c r="L49" s="301">
        <f>SUM(M27,L38,L48)</f>
        <v>0.7300444444444445</v>
      </c>
      <c r="M49" s="301"/>
      <c r="N49" s="285">
        <f>SUM(N27,N38,N48)</f>
        <v>0</v>
      </c>
      <c r="O49" s="285"/>
      <c r="P49" s="286"/>
    </row>
    <row r="50" spans="1:16" ht="15">
      <c r="A50" s="90" t="s">
        <v>79</v>
      </c>
      <c r="B50" s="68"/>
      <c r="C50" s="91"/>
      <c r="D50" s="68"/>
      <c r="E50" s="68"/>
      <c r="F50" s="68"/>
      <c r="G50" s="92"/>
      <c r="H50" s="92"/>
      <c r="I50" s="68"/>
      <c r="J50" s="68"/>
      <c r="K50" s="68"/>
      <c r="L50" s="93"/>
      <c r="M50" s="93"/>
      <c r="N50" s="364"/>
      <c r="O50" s="364"/>
      <c r="P50" s="365"/>
    </row>
    <row r="51" spans="1:16" ht="15">
      <c r="A51" s="24" t="s">
        <v>80</v>
      </c>
      <c r="B51" s="265"/>
      <c r="C51" s="13"/>
      <c r="D51" s="265"/>
      <c r="E51" s="265"/>
      <c r="F51" s="266"/>
      <c r="G51" s="271"/>
      <c r="H51" s="25" t="s">
        <v>5</v>
      </c>
      <c r="I51" s="266"/>
      <c r="J51" s="266"/>
      <c r="K51" s="266"/>
      <c r="L51" s="269"/>
      <c r="M51" s="269"/>
      <c r="N51" s="355" t="s">
        <v>23</v>
      </c>
      <c r="O51" s="355"/>
      <c r="P51" s="356"/>
    </row>
    <row r="52" spans="1:16" ht="15">
      <c r="A52" s="106"/>
      <c r="B52" s="275"/>
      <c r="C52" s="275"/>
      <c r="D52" s="266"/>
      <c r="E52" s="266"/>
      <c r="F52" s="266"/>
      <c r="G52" s="271"/>
      <c r="H52" s="267"/>
      <c r="I52" s="266"/>
      <c r="J52" s="266"/>
      <c r="K52" s="266"/>
      <c r="L52" s="269"/>
      <c r="M52" s="269"/>
      <c r="N52" s="276">
        <f>(H52*B52)</f>
        <v>0</v>
      </c>
      <c r="O52" s="276"/>
      <c r="P52" s="277"/>
    </row>
    <row r="53" spans="1:16" ht="15.75" customHeight="1">
      <c r="A53" s="15" t="s">
        <v>164</v>
      </c>
      <c r="B53" s="274"/>
      <c r="C53" s="274"/>
      <c r="D53" s="266"/>
      <c r="E53" s="266"/>
      <c r="F53" s="266"/>
      <c r="G53" s="271"/>
      <c r="H53" s="267"/>
      <c r="I53" s="266"/>
      <c r="J53" s="266"/>
      <c r="K53" s="266"/>
      <c r="L53" s="269"/>
      <c r="M53" s="269"/>
      <c r="N53" s="276">
        <f>(H53*N16)</f>
        <v>0</v>
      </c>
      <c r="O53" s="276"/>
      <c r="P53" s="277"/>
    </row>
    <row r="54" spans="1:16" ht="15.75" thickBot="1">
      <c r="A54" s="106"/>
      <c r="B54" s="270"/>
      <c r="C54" s="27" t="s">
        <v>165</v>
      </c>
      <c r="D54" s="266"/>
      <c r="E54" s="266"/>
      <c r="F54" s="266"/>
      <c r="G54" s="271"/>
      <c r="H54" s="272"/>
      <c r="I54" s="266"/>
      <c r="J54" s="266"/>
      <c r="K54" s="266"/>
      <c r="L54" s="269"/>
      <c r="M54" s="269"/>
      <c r="N54" s="285">
        <f>(N52-N53)</f>
        <v>0</v>
      </c>
      <c r="O54" s="285"/>
      <c r="P54" s="286"/>
    </row>
    <row r="55" spans="1:16" ht="15">
      <c r="A55" s="90" t="s">
        <v>152</v>
      </c>
      <c r="B55" s="68"/>
      <c r="C55" s="91"/>
      <c r="D55" s="68"/>
      <c r="E55" s="68"/>
      <c r="F55" s="68"/>
      <c r="G55" s="92"/>
      <c r="H55" s="92"/>
      <c r="I55" s="68"/>
      <c r="J55" s="68"/>
      <c r="K55" s="68"/>
      <c r="L55" s="93"/>
      <c r="M55" s="93"/>
      <c r="N55" s="364"/>
      <c r="O55" s="364"/>
      <c r="P55" s="365"/>
    </row>
    <row r="56" spans="1:16" ht="15">
      <c r="A56" s="24" t="s">
        <v>153</v>
      </c>
      <c r="B56" s="265"/>
      <c r="C56" s="13"/>
      <c r="D56" s="265"/>
      <c r="E56" s="265"/>
      <c r="F56" s="266"/>
      <c r="G56" s="271"/>
      <c r="H56" s="25" t="s">
        <v>5</v>
      </c>
      <c r="I56" s="266"/>
      <c r="J56" s="266"/>
      <c r="K56" s="266"/>
      <c r="L56" s="269"/>
      <c r="M56" s="269"/>
      <c r="N56" s="355" t="s">
        <v>23</v>
      </c>
      <c r="O56" s="355"/>
      <c r="P56" s="356"/>
    </row>
    <row r="57" spans="1:16" ht="15">
      <c r="A57" s="106"/>
      <c r="B57" s="275"/>
      <c r="C57" s="275"/>
      <c r="D57" s="266"/>
      <c r="E57" s="266"/>
      <c r="F57" s="266"/>
      <c r="G57" s="271"/>
      <c r="H57" s="267"/>
      <c r="I57" s="266"/>
      <c r="J57" s="266"/>
      <c r="K57" s="266"/>
      <c r="L57" s="269"/>
      <c r="M57" s="269"/>
      <c r="N57" s="276">
        <f>(H57*B57)</f>
        <v>0</v>
      </c>
      <c r="O57" s="276"/>
      <c r="P57" s="277"/>
    </row>
    <row r="58" spans="1:16" ht="15">
      <c r="A58" s="15" t="s">
        <v>164</v>
      </c>
      <c r="B58" s="266"/>
      <c r="C58" s="15"/>
      <c r="D58" s="266"/>
      <c r="E58" s="266"/>
      <c r="F58" s="266"/>
      <c r="G58" s="271"/>
      <c r="H58" s="273"/>
      <c r="I58" s="266"/>
      <c r="J58" s="266"/>
      <c r="K58" s="266"/>
      <c r="L58" s="269"/>
      <c r="M58" s="269"/>
      <c r="N58" s="276">
        <f>(H58*N16)</f>
        <v>0</v>
      </c>
      <c r="O58" s="276"/>
      <c r="P58" s="277"/>
    </row>
    <row r="59" spans="1:16" ht="15.75" thickBot="1">
      <c r="A59" s="26"/>
      <c r="B59" s="268"/>
      <c r="C59" s="27" t="s">
        <v>156</v>
      </c>
      <c r="D59" s="268"/>
      <c r="E59" s="268"/>
      <c r="F59" s="268"/>
      <c r="G59" s="263"/>
      <c r="H59" s="264"/>
      <c r="I59" s="268"/>
      <c r="J59" s="268"/>
      <c r="K59" s="268"/>
      <c r="L59" s="28"/>
      <c r="M59" s="28"/>
      <c r="N59" s="357">
        <f>(N57-N58)</f>
        <v>0</v>
      </c>
      <c r="O59" s="357"/>
      <c r="P59" s="358"/>
    </row>
    <row r="60" spans="1:16" ht="15.75" thickBot="1">
      <c r="A60" s="259"/>
      <c r="B60" s="260" t="s">
        <v>81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359">
        <f>SUM(N16,N49,N54,N59)</f>
        <v>0</v>
      </c>
      <c r="O60" s="360"/>
      <c r="P60" s="361"/>
    </row>
  </sheetData>
  <sheetProtection password="CC25" sheet="1" selectLockedCells="1"/>
  <mergeCells count="110">
    <mergeCell ref="J15:K15"/>
    <mergeCell ref="N15:P15"/>
    <mergeCell ref="N12:P12"/>
    <mergeCell ref="AF13:AH13"/>
    <mergeCell ref="J13:K13"/>
    <mergeCell ref="N13:P13"/>
    <mergeCell ref="AF14:AH14"/>
    <mergeCell ref="AF3:AH3"/>
    <mergeCell ref="AB4:AD4"/>
    <mergeCell ref="AF4:AH4"/>
    <mergeCell ref="AB5:AD5"/>
    <mergeCell ref="AF5:AH5"/>
    <mergeCell ref="C3:J3"/>
    <mergeCell ref="M3:P3"/>
    <mergeCell ref="C4:J4"/>
    <mergeCell ref="B57:C57"/>
    <mergeCell ref="N57:P57"/>
    <mergeCell ref="N58:P58"/>
    <mergeCell ref="N59:P59"/>
    <mergeCell ref="N60:P60"/>
    <mergeCell ref="N54:P54"/>
    <mergeCell ref="AB6:AD6"/>
    <mergeCell ref="AF6:AH6"/>
    <mergeCell ref="T7:Y7"/>
    <mergeCell ref="AF7:AH7"/>
    <mergeCell ref="N11:P11"/>
    <mergeCell ref="N56:P56"/>
    <mergeCell ref="AF15:AH15"/>
    <mergeCell ref="N19:P19"/>
    <mergeCell ref="AF19:AH19"/>
    <mergeCell ref="A1:P1"/>
    <mergeCell ref="AC2:AD2"/>
    <mergeCell ref="AB3:AD3"/>
    <mergeCell ref="A2:P2"/>
    <mergeCell ref="AF9:AH9"/>
    <mergeCell ref="AF10:AH10"/>
    <mergeCell ref="AF11:AH11"/>
    <mergeCell ref="E9:H9"/>
    <mergeCell ref="A10:P10"/>
    <mergeCell ref="AF20:AH20"/>
    <mergeCell ref="N20:P20"/>
    <mergeCell ref="AF21:AH21"/>
    <mergeCell ref="N21:P21"/>
    <mergeCell ref="AF22:AH22"/>
    <mergeCell ref="N16:P16"/>
    <mergeCell ref="AF17:AH17"/>
    <mergeCell ref="N17:P17"/>
    <mergeCell ref="AF18:AH18"/>
    <mergeCell ref="A18:P18"/>
    <mergeCell ref="N22:P22"/>
    <mergeCell ref="AF23:AH23"/>
    <mergeCell ref="N23:P23"/>
    <mergeCell ref="AF24:AH24"/>
    <mergeCell ref="N24:P24"/>
    <mergeCell ref="AF25:AH25"/>
    <mergeCell ref="N25:P25"/>
    <mergeCell ref="AF26:AH26"/>
    <mergeCell ref="N26:P26"/>
    <mergeCell ref="N27:P27"/>
    <mergeCell ref="N28:P28"/>
    <mergeCell ref="A29:P29"/>
    <mergeCell ref="J30:M30"/>
    <mergeCell ref="N30:P30"/>
    <mergeCell ref="J31:M31"/>
    <mergeCell ref="N31:P31"/>
    <mergeCell ref="J32:M32"/>
    <mergeCell ref="N32:P32"/>
    <mergeCell ref="J33:M33"/>
    <mergeCell ref="N33:P33"/>
    <mergeCell ref="J34:M34"/>
    <mergeCell ref="N34:P34"/>
    <mergeCell ref="J35:M35"/>
    <mergeCell ref="N35:P35"/>
    <mergeCell ref="N43:P43"/>
    <mergeCell ref="N44:P44"/>
    <mergeCell ref="N45:P45"/>
    <mergeCell ref="J36:M36"/>
    <mergeCell ref="N36:P36"/>
    <mergeCell ref="J37:M37"/>
    <mergeCell ref="N37:P37"/>
    <mergeCell ref="L38:M38"/>
    <mergeCell ref="N38:P38"/>
    <mergeCell ref="N53:P53"/>
    <mergeCell ref="N55:P55"/>
    <mergeCell ref="N46:P46"/>
    <mergeCell ref="N47:P47"/>
    <mergeCell ref="L48:M48"/>
    <mergeCell ref="N48:P48"/>
    <mergeCell ref="L49:M49"/>
    <mergeCell ref="N49:P49"/>
    <mergeCell ref="E8:H8"/>
    <mergeCell ref="J14:K14"/>
    <mergeCell ref="N14:P14"/>
    <mergeCell ref="N50:P50"/>
    <mergeCell ref="N51:P51"/>
    <mergeCell ref="B52:C52"/>
    <mergeCell ref="N52:P52"/>
    <mergeCell ref="A40:P40"/>
    <mergeCell ref="N41:P41"/>
    <mergeCell ref="N42:P42"/>
    <mergeCell ref="A13:C13"/>
    <mergeCell ref="A14:C14"/>
    <mergeCell ref="A15:C15"/>
    <mergeCell ref="E14:F14"/>
    <mergeCell ref="E15:F15"/>
    <mergeCell ref="N4:P4"/>
    <mergeCell ref="F5:P5"/>
    <mergeCell ref="G6:P6"/>
    <mergeCell ref="B7:E7"/>
    <mergeCell ref="J7:M7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61"/>
  <sheetViews>
    <sheetView showGridLines="0" zoomScalePageLayoutView="0" workbookViewId="0" topLeftCell="A1">
      <selection activeCell="F17" sqref="F17:H1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128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9"/>
      <c r="R1" s="70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46"/>
      <c r="AG1" s="346"/>
      <c r="AH1" s="347"/>
    </row>
    <row r="2" spans="1:34" ht="15">
      <c r="A2" s="350" t="s">
        <v>129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1"/>
      <c r="Q2" s="73" t="s">
        <v>2</v>
      </c>
      <c r="R2" s="74"/>
      <c r="S2" s="68"/>
      <c r="T2" s="68"/>
      <c r="U2" s="7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6"/>
      <c r="AG2" s="76"/>
      <c r="AH2" s="77"/>
    </row>
    <row r="3" spans="1:34" ht="15.75" thickBot="1">
      <c r="A3" s="199" t="s">
        <v>130</v>
      </c>
      <c r="B3" s="199"/>
      <c r="C3" s="334"/>
      <c r="D3" s="334"/>
      <c r="E3" s="334"/>
      <c r="F3" s="334"/>
      <c r="G3" s="334"/>
      <c r="H3" s="334"/>
      <c r="I3" s="334"/>
      <c r="J3" s="334"/>
      <c r="K3" s="200" t="s">
        <v>131</v>
      </c>
      <c r="L3" s="201"/>
      <c r="M3" s="353"/>
      <c r="N3" s="353"/>
      <c r="O3" s="353"/>
      <c r="P3" s="354"/>
      <c r="Q3" s="106"/>
      <c r="R3" s="2"/>
      <c r="S3" s="179"/>
      <c r="T3" s="3" t="s">
        <v>4</v>
      </c>
      <c r="U3" s="178"/>
      <c r="V3" s="179"/>
      <c r="W3" s="179"/>
      <c r="X3" s="179"/>
      <c r="Y3" s="179"/>
      <c r="Z3" s="179"/>
      <c r="AA3" s="179"/>
      <c r="AB3" s="179"/>
      <c r="AC3" s="348" t="s">
        <v>5</v>
      </c>
      <c r="AD3" s="348"/>
      <c r="AE3" s="179"/>
      <c r="AF3" s="4"/>
      <c r="AG3" s="4"/>
      <c r="AH3" s="5"/>
    </row>
    <row r="4" spans="1:34" ht="15.75" thickBot="1">
      <c r="A4" s="200" t="s">
        <v>132</v>
      </c>
      <c r="B4" s="200"/>
      <c r="C4" s="339"/>
      <c r="D4" s="339"/>
      <c r="E4" s="339"/>
      <c r="F4" s="339"/>
      <c r="G4" s="339"/>
      <c r="H4" s="339"/>
      <c r="I4" s="339"/>
      <c r="J4" s="339"/>
      <c r="K4" s="202" t="s">
        <v>133</v>
      </c>
      <c r="L4" s="203"/>
      <c r="M4" s="204"/>
      <c r="N4" s="340"/>
      <c r="O4" s="340"/>
      <c r="P4" s="341"/>
      <c r="Q4" s="106"/>
      <c r="R4" s="2"/>
      <c r="S4" s="6"/>
      <c r="T4" s="6"/>
      <c r="U4" s="6" t="s">
        <v>111</v>
      </c>
      <c r="V4" s="6"/>
      <c r="W4" s="6"/>
      <c r="X4" s="6"/>
      <c r="Y4" s="6"/>
      <c r="Z4" s="179"/>
      <c r="AA4" s="179"/>
      <c r="AB4" s="326"/>
      <c r="AC4" s="326"/>
      <c r="AD4" s="326"/>
      <c r="AE4" s="179"/>
      <c r="AF4" s="318"/>
      <c r="AG4" s="318"/>
      <c r="AH4" s="318"/>
    </row>
    <row r="5" spans="1:34" ht="15.75" thickBot="1">
      <c r="A5" s="199" t="s">
        <v>134</v>
      </c>
      <c r="B5" s="199"/>
      <c r="C5" s="199"/>
      <c r="D5" s="199"/>
      <c r="E5" s="205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42"/>
      <c r="Q5" s="106"/>
      <c r="R5" s="2"/>
      <c r="S5" s="6"/>
      <c r="T5" s="6"/>
      <c r="U5" s="6" t="s">
        <v>8</v>
      </c>
      <c r="V5" s="6"/>
      <c r="W5" s="6"/>
      <c r="X5" s="6"/>
      <c r="Y5" s="6"/>
      <c r="Z5" s="179"/>
      <c r="AA5" s="179"/>
      <c r="AB5" s="326"/>
      <c r="AC5" s="326"/>
      <c r="AD5" s="326"/>
      <c r="AE5" s="179"/>
      <c r="AF5" s="318"/>
      <c r="AG5" s="318"/>
      <c r="AH5" s="318"/>
    </row>
    <row r="6" spans="1:34" ht="15.75" thickBot="1">
      <c r="A6" s="199" t="s">
        <v>135</v>
      </c>
      <c r="B6" s="199"/>
      <c r="C6" s="199"/>
      <c r="D6" s="199"/>
      <c r="E6" s="206"/>
      <c r="F6" s="206"/>
      <c r="G6" s="336"/>
      <c r="H6" s="336"/>
      <c r="I6" s="336"/>
      <c r="J6" s="336"/>
      <c r="K6" s="336"/>
      <c r="L6" s="336"/>
      <c r="M6" s="336"/>
      <c r="N6" s="336"/>
      <c r="O6" s="336"/>
      <c r="P6" s="337"/>
      <c r="Q6" s="106"/>
      <c r="R6" s="2"/>
      <c r="S6" s="6"/>
      <c r="T6" s="6"/>
      <c r="U6" s="6" t="s">
        <v>10</v>
      </c>
      <c r="V6" s="6"/>
      <c r="W6" s="6"/>
      <c r="X6" s="6"/>
      <c r="Y6" s="6"/>
      <c r="Z6" s="179"/>
      <c r="AA6" s="179"/>
      <c r="AB6" s="326"/>
      <c r="AC6" s="326"/>
      <c r="AD6" s="326"/>
      <c r="AE6" s="179"/>
      <c r="AF6" s="318"/>
      <c r="AG6" s="318"/>
      <c r="AH6" s="318"/>
    </row>
    <row r="7" spans="1:34" ht="15.75" thickBot="1">
      <c r="A7" s="202" t="s">
        <v>136</v>
      </c>
      <c r="B7" s="334"/>
      <c r="C7" s="334"/>
      <c r="D7" s="334"/>
      <c r="E7" s="334"/>
      <c r="F7" s="207"/>
      <c r="G7" s="200" t="s">
        <v>137</v>
      </c>
      <c r="H7" s="200"/>
      <c r="I7" s="208"/>
      <c r="J7" s="338"/>
      <c r="K7" s="338"/>
      <c r="L7" s="338"/>
      <c r="M7" s="338"/>
      <c r="N7" s="209"/>
      <c r="O7" s="209"/>
      <c r="P7" s="210"/>
      <c r="Q7" s="106"/>
      <c r="R7" s="2"/>
      <c r="S7" s="6"/>
      <c r="T7" s="6"/>
      <c r="U7" s="6" t="s">
        <v>14</v>
      </c>
      <c r="V7" s="6"/>
      <c r="W7" s="6"/>
      <c r="X7" s="6"/>
      <c r="Y7" s="6"/>
      <c r="Z7" s="179"/>
      <c r="AA7" s="179"/>
      <c r="AB7" s="326"/>
      <c r="AC7" s="326"/>
      <c r="AD7" s="326"/>
      <c r="AE7" s="179"/>
      <c r="AF7" s="318"/>
      <c r="AG7" s="318"/>
      <c r="AH7" s="318"/>
    </row>
    <row r="8" spans="1:34" ht="15.75" thickBot="1">
      <c r="A8" s="199" t="s">
        <v>138</v>
      </c>
      <c r="B8" s="199"/>
      <c r="C8" s="205"/>
      <c r="D8" s="205"/>
      <c r="E8" s="334"/>
      <c r="F8" s="334"/>
      <c r="G8" s="334"/>
      <c r="H8" s="334"/>
      <c r="I8" s="207"/>
      <c r="J8" s="207"/>
      <c r="K8" s="209"/>
      <c r="L8" s="209"/>
      <c r="M8" s="209"/>
      <c r="N8" s="209"/>
      <c r="O8" s="209"/>
      <c r="P8" s="210"/>
      <c r="Q8" s="26"/>
      <c r="R8" s="111"/>
      <c r="S8" s="176"/>
      <c r="T8" s="176"/>
      <c r="U8" s="112" t="s">
        <v>42</v>
      </c>
      <c r="V8" s="176"/>
      <c r="W8" s="176"/>
      <c r="X8" s="176"/>
      <c r="Y8" s="176"/>
      <c r="Z8" s="176"/>
      <c r="AA8" s="176"/>
      <c r="AB8" s="305"/>
      <c r="AC8" s="305"/>
      <c r="AD8" s="305"/>
      <c r="AE8" s="176"/>
      <c r="AF8" s="377">
        <f>SUM(AF4:AH7)</f>
        <v>0</v>
      </c>
      <c r="AG8" s="377"/>
      <c r="AH8" s="378"/>
    </row>
    <row r="9" spans="1:34" ht="15.75" thickBot="1">
      <c r="A9" s="199" t="s">
        <v>139</v>
      </c>
      <c r="B9" s="199"/>
      <c r="C9" s="199"/>
      <c r="D9" s="211"/>
      <c r="E9" s="335"/>
      <c r="F9" s="335"/>
      <c r="G9" s="335"/>
      <c r="H9" s="335"/>
      <c r="I9" s="205"/>
      <c r="J9" s="205"/>
      <c r="K9" s="209"/>
      <c r="L9" s="209"/>
      <c r="M9" s="209"/>
      <c r="N9" s="209"/>
      <c r="O9" s="209"/>
      <c r="P9" s="210"/>
      <c r="Q9" s="63"/>
      <c r="R9" s="64"/>
      <c r="S9" s="65"/>
      <c r="T9" s="288" t="s">
        <v>43</v>
      </c>
      <c r="U9" s="288"/>
      <c r="V9" s="288"/>
      <c r="W9" s="288"/>
      <c r="X9" s="288"/>
      <c r="Y9" s="288"/>
      <c r="Z9" s="66"/>
      <c r="AA9" s="66"/>
      <c r="AB9" s="66"/>
      <c r="AC9" s="66"/>
      <c r="AD9" s="66"/>
      <c r="AE9" s="66"/>
      <c r="AF9" s="287">
        <f>SUM(N61,AF8)</f>
        <v>0</v>
      </c>
      <c r="AG9" s="288"/>
      <c r="AH9" s="289"/>
    </row>
    <row r="10" spans="1:34" ht="15">
      <c r="A10" s="329" t="s">
        <v>140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1"/>
      <c r="Q10" s="78"/>
      <c r="R10" s="79"/>
      <c r="S10" s="80"/>
      <c r="T10" s="81" t="s">
        <v>45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2"/>
      <c r="AH10" s="83"/>
    </row>
    <row r="11" spans="1:34" ht="15">
      <c r="A11" s="67" t="s">
        <v>17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362"/>
      <c r="O11" s="362"/>
      <c r="P11" s="363"/>
      <c r="Q11" s="106"/>
      <c r="R11" s="2"/>
      <c r="S11" s="179"/>
      <c r="T11" s="179"/>
      <c r="U11" s="179" t="s">
        <v>47</v>
      </c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311">
        <f>AF9</f>
        <v>0</v>
      </c>
      <c r="AG11" s="311"/>
      <c r="AH11" s="312"/>
    </row>
    <row r="12" spans="1:34" ht="15">
      <c r="A12" s="94" t="s">
        <v>19</v>
      </c>
      <c r="B12" s="95"/>
      <c r="C12" s="95"/>
      <c r="D12" s="95"/>
      <c r="E12" s="96"/>
      <c r="F12" s="97"/>
      <c r="G12" s="97"/>
      <c r="H12" s="97"/>
      <c r="I12" s="97"/>
      <c r="J12" s="97"/>
      <c r="K12" s="97"/>
      <c r="L12" s="97"/>
      <c r="M12" s="97"/>
      <c r="N12" s="324"/>
      <c r="O12" s="324"/>
      <c r="P12" s="325"/>
      <c r="Q12" s="106"/>
      <c r="R12" s="2"/>
      <c r="S12" s="179"/>
      <c r="T12" s="179"/>
      <c r="U12" s="179" t="s">
        <v>49</v>
      </c>
      <c r="V12" s="179"/>
      <c r="W12" s="179"/>
      <c r="X12" s="179"/>
      <c r="Y12" s="179"/>
      <c r="Z12" s="179"/>
      <c r="AA12" s="179"/>
      <c r="AB12" s="179"/>
      <c r="AC12" s="179"/>
      <c r="AD12" s="179"/>
      <c r="AE12" s="238"/>
      <c r="AF12" s="309">
        <f>(AF11*AE12)</f>
        <v>0</v>
      </c>
      <c r="AG12" s="309"/>
      <c r="AH12" s="310"/>
    </row>
    <row r="13" spans="1:62" ht="15">
      <c r="A13" s="212" t="s">
        <v>141</v>
      </c>
      <c r="B13" s="179"/>
      <c r="D13" s="179"/>
      <c r="E13" s="179"/>
      <c r="F13" s="370" t="s">
        <v>21</v>
      </c>
      <c r="G13" s="370"/>
      <c r="H13" s="370"/>
      <c r="I13" s="179"/>
      <c r="J13" s="181"/>
      <c r="K13" s="291" t="s">
        <v>5</v>
      </c>
      <c r="L13" s="291"/>
      <c r="M13" s="181"/>
      <c r="N13" s="291" t="s">
        <v>23</v>
      </c>
      <c r="O13" s="291"/>
      <c r="P13" s="292"/>
      <c r="Q13" s="106"/>
      <c r="R13" s="2"/>
      <c r="S13" s="179"/>
      <c r="T13" s="179"/>
      <c r="U13" s="180" t="s">
        <v>42</v>
      </c>
      <c r="V13" s="179"/>
      <c r="W13" s="179"/>
      <c r="X13" s="179"/>
      <c r="Y13" s="179"/>
      <c r="Z13" s="179"/>
      <c r="AA13" s="179"/>
      <c r="AB13" s="179"/>
      <c r="AC13" s="179"/>
      <c r="AD13" s="179"/>
      <c r="AE13" s="12"/>
      <c r="AF13" s="311">
        <f>SUM(AF11:AH12)</f>
        <v>0</v>
      </c>
      <c r="AG13" s="311"/>
      <c r="AH13" s="312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113" t="s">
        <v>145</v>
      </c>
      <c r="B14" s="179"/>
      <c r="D14" s="113"/>
      <c r="E14" s="113"/>
      <c r="F14" s="374"/>
      <c r="G14" s="375"/>
      <c r="H14" s="376"/>
      <c r="I14" s="179"/>
      <c r="J14" s="179"/>
      <c r="K14" s="323"/>
      <c r="L14" s="323"/>
      <c r="M14" s="179"/>
      <c r="N14" s="276">
        <f>(K14*F14)</f>
        <v>0</v>
      </c>
      <c r="O14" s="276"/>
      <c r="P14" s="277"/>
      <c r="Q14" s="84"/>
      <c r="R14" s="74"/>
      <c r="S14" s="68"/>
      <c r="T14" s="81" t="s">
        <v>52</v>
      </c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85"/>
      <c r="AH14" s="86"/>
      <c r="BC14" s="7" t="s">
        <v>20</v>
      </c>
    </row>
    <row r="15" spans="1:34" ht="15">
      <c r="A15" s="113" t="s">
        <v>146</v>
      </c>
      <c r="B15" s="230"/>
      <c r="D15" s="113"/>
      <c r="E15" s="113"/>
      <c r="F15" s="374"/>
      <c r="G15" s="375"/>
      <c r="H15" s="376"/>
      <c r="I15" s="230"/>
      <c r="J15" s="230"/>
      <c r="K15" s="240"/>
      <c r="L15" s="240"/>
      <c r="M15" s="230"/>
      <c r="N15" s="276">
        <f>(K15*F15)</f>
        <v>0</v>
      </c>
      <c r="O15" s="276"/>
      <c r="P15" s="277"/>
      <c r="Q15" s="106"/>
      <c r="R15" s="2"/>
      <c r="S15" s="179"/>
      <c r="T15" s="179"/>
      <c r="U15" s="179" t="s">
        <v>54</v>
      </c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313">
        <f>AF13</f>
        <v>0</v>
      </c>
      <c r="AG15" s="313"/>
      <c r="AH15" s="314"/>
    </row>
    <row r="16" spans="1:34" ht="15">
      <c r="A16" s="113" t="s">
        <v>147</v>
      </c>
      <c r="B16" s="230"/>
      <c r="D16" s="113"/>
      <c r="E16" s="113"/>
      <c r="F16" s="374"/>
      <c r="G16" s="375"/>
      <c r="H16" s="376"/>
      <c r="I16" s="230"/>
      <c r="J16" s="230"/>
      <c r="K16" s="240"/>
      <c r="L16" s="240"/>
      <c r="M16" s="230"/>
      <c r="N16" s="276">
        <f>(K16*F16)</f>
        <v>0</v>
      </c>
      <c r="O16" s="276"/>
      <c r="P16" s="277"/>
      <c r="Q16" s="106"/>
      <c r="R16" s="2"/>
      <c r="S16" s="179"/>
      <c r="T16" s="179"/>
      <c r="U16" s="179" t="s">
        <v>56</v>
      </c>
      <c r="V16" s="179"/>
      <c r="W16" s="179"/>
      <c r="X16" s="179"/>
      <c r="Y16" s="179"/>
      <c r="Z16" s="179"/>
      <c r="AA16" s="179"/>
      <c r="AB16" s="179"/>
      <c r="AC16" s="179"/>
      <c r="AD16" s="179"/>
      <c r="AE16" s="238"/>
      <c r="AF16" s="309">
        <f>(AE16*AF15)</f>
        <v>0</v>
      </c>
      <c r="AG16" s="309"/>
      <c r="AH16" s="310"/>
    </row>
    <row r="17" spans="1:34" ht="15">
      <c r="A17" s="113" t="s">
        <v>148</v>
      </c>
      <c r="B17" s="230"/>
      <c r="D17" s="113"/>
      <c r="E17" s="113"/>
      <c r="F17" s="374"/>
      <c r="G17" s="375"/>
      <c r="H17" s="376"/>
      <c r="I17" s="230"/>
      <c r="J17" s="230"/>
      <c r="K17" s="240"/>
      <c r="L17" s="240"/>
      <c r="M17" s="230"/>
      <c r="N17" s="276">
        <f>(K17*F17)</f>
        <v>0</v>
      </c>
      <c r="O17" s="276"/>
      <c r="P17" s="277"/>
      <c r="Q17" s="106"/>
      <c r="R17" s="2"/>
      <c r="S17" s="179"/>
      <c r="T17" s="179"/>
      <c r="U17" s="180" t="s">
        <v>42</v>
      </c>
      <c r="V17" s="180"/>
      <c r="W17" s="179"/>
      <c r="X17" s="179"/>
      <c r="Y17" s="179"/>
      <c r="Z17" s="179"/>
      <c r="AA17" s="179"/>
      <c r="AB17" s="179"/>
      <c r="AC17" s="179"/>
      <c r="AD17" s="179"/>
      <c r="AE17" s="179"/>
      <c r="AF17" s="311">
        <f>SUM(AF15:AH16)</f>
        <v>0</v>
      </c>
      <c r="AG17" s="311"/>
      <c r="AH17" s="312"/>
    </row>
    <row r="18" spans="1:34" ht="15">
      <c r="A18" s="106"/>
      <c r="B18" s="179"/>
      <c r="C18" s="179"/>
      <c r="D18" s="182"/>
      <c r="E18" s="182"/>
      <c r="F18" s="179"/>
      <c r="G18" s="179"/>
      <c r="H18" s="179"/>
      <c r="I18" s="179"/>
      <c r="J18" s="179"/>
      <c r="K18" s="179"/>
      <c r="L18" s="179"/>
      <c r="M18" s="179"/>
      <c r="N18" s="285">
        <f>SUM(N14:P17)</f>
        <v>0</v>
      </c>
      <c r="O18" s="285"/>
      <c r="P18" s="286"/>
      <c r="Q18" s="84"/>
      <c r="R18" s="74"/>
      <c r="S18" s="68"/>
      <c r="T18" s="81" t="s">
        <v>59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87"/>
      <c r="AG18" s="88"/>
      <c r="AH18" s="89"/>
    </row>
    <row r="19" spans="1:34" ht="15">
      <c r="A19" s="98" t="s">
        <v>18</v>
      </c>
      <c r="B19" s="99"/>
      <c r="C19" s="100">
        <v>1</v>
      </c>
      <c r="D19" s="99"/>
      <c r="E19" s="99"/>
      <c r="F19" s="99"/>
      <c r="G19" s="99"/>
      <c r="H19" s="99"/>
      <c r="I19" s="99"/>
      <c r="J19" s="99"/>
      <c r="K19" s="99"/>
      <c r="L19" s="101"/>
      <c r="M19" s="101"/>
      <c r="N19" s="321"/>
      <c r="O19" s="321"/>
      <c r="P19" s="322"/>
      <c r="Q19" s="106"/>
      <c r="R19" s="2"/>
      <c r="S19" s="179"/>
      <c r="T19" s="11"/>
      <c r="U19" s="179" t="s">
        <v>61</v>
      </c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311">
        <f>AF17</f>
        <v>0</v>
      </c>
      <c r="AG19" s="311"/>
      <c r="AH19" s="312"/>
    </row>
    <row r="20" spans="1:34" ht="15">
      <c r="A20" s="315" t="s">
        <v>27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297"/>
      <c r="P20" s="316"/>
      <c r="Q20" s="106"/>
      <c r="R20" s="2"/>
      <c r="S20" s="179"/>
      <c r="T20" s="11"/>
      <c r="U20" s="179" t="s">
        <v>62</v>
      </c>
      <c r="V20" s="179"/>
      <c r="W20" s="179"/>
      <c r="X20" s="179"/>
      <c r="Y20" s="179"/>
      <c r="Z20" s="179"/>
      <c r="AA20" s="179"/>
      <c r="AB20" s="179"/>
      <c r="AC20" s="179"/>
      <c r="AD20" s="179"/>
      <c r="AE20" s="239"/>
      <c r="AF20" s="307">
        <f>(AF$19*AE20)</f>
        <v>0</v>
      </c>
      <c r="AG20" s="307"/>
      <c r="AH20" s="308"/>
    </row>
    <row r="21" spans="1:34" ht="15">
      <c r="A21" s="106"/>
      <c r="B21" s="179"/>
      <c r="C21" s="179" t="s">
        <v>28</v>
      </c>
      <c r="D21" s="179"/>
      <c r="E21" s="179"/>
      <c r="F21" s="179"/>
      <c r="G21" s="178"/>
      <c r="H21" s="178"/>
      <c r="I21" s="179"/>
      <c r="J21" s="12"/>
      <c r="K21" s="12"/>
      <c r="L21" s="12">
        <v>0.2</v>
      </c>
      <c r="M21" s="185">
        <f>IF($C$19=1,'Cálculo Auxiliares'!L58,0)</f>
        <v>0.2</v>
      </c>
      <c r="N21" s="279">
        <f>(N$18*M21)</f>
        <v>0</v>
      </c>
      <c r="O21" s="279"/>
      <c r="P21" s="280"/>
      <c r="Q21" s="106"/>
      <c r="R21" s="2"/>
      <c r="S21" s="179"/>
      <c r="T21" s="11"/>
      <c r="U21" s="179" t="s">
        <v>64</v>
      </c>
      <c r="V21" s="179"/>
      <c r="W21" s="179"/>
      <c r="X21" s="179"/>
      <c r="Y21" s="179"/>
      <c r="Z21" s="179"/>
      <c r="AA21" s="179"/>
      <c r="AB21" s="179"/>
      <c r="AC21" s="179"/>
      <c r="AD21" s="179"/>
      <c r="AE21" s="239"/>
      <c r="AF21" s="307">
        <f>(AF$19*AE21)</f>
        <v>0</v>
      </c>
      <c r="AG21" s="307"/>
      <c r="AH21" s="308"/>
    </row>
    <row r="22" spans="1:34" ht="15">
      <c r="A22" s="106"/>
      <c r="B22" s="179"/>
      <c r="C22" s="179" t="s">
        <v>30</v>
      </c>
      <c r="D22" s="179"/>
      <c r="E22" s="179"/>
      <c r="F22" s="179"/>
      <c r="G22" s="178"/>
      <c r="H22" s="178"/>
      <c r="I22" s="179"/>
      <c r="J22" s="185"/>
      <c r="K22" s="185"/>
      <c r="L22" s="185">
        <v>0.015</v>
      </c>
      <c r="M22" s="185">
        <f>IF($C$19=1,'Cálculo Auxiliares'!L59,0)</f>
        <v>0.015</v>
      </c>
      <c r="N22" s="279">
        <f>(N$18*M22)</f>
        <v>0</v>
      </c>
      <c r="O22" s="279"/>
      <c r="P22" s="280"/>
      <c r="Q22" s="106"/>
      <c r="R22" s="2"/>
      <c r="S22" s="179"/>
      <c r="T22" s="179"/>
      <c r="U22" s="179" t="s">
        <v>66</v>
      </c>
      <c r="V22" s="179"/>
      <c r="W22" s="179"/>
      <c r="X22" s="179"/>
      <c r="Y22" s="179"/>
      <c r="Z22" s="179"/>
      <c r="AA22" s="179"/>
      <c r="AB22" s="179"/>
      <c r="AC22" s="179"/>
      <c r="AD22" s="179"/>
      <c r="AE22" s="239"/>
      <c r="AF22" s="307">
        <f>(AF$19*AE22)</f>
        <v>0</v>
      </c>
      <c r="AG22" s="307"/>
      <c r="AH22" s="308"/>
    </row>
    <row r="23" spans="1:34" ht="15">
      <c r="A23" s="106"/>
      <c r="B23" s="179"/>
      <c r="C23" s="179" t="s">
        <v>32</v>
      </c>
      <c r="D23" s="179"/>
      <c r="E23" s="179"/>
      <c r="F23" s="179"/>
      <c r="G23" s="178"/>
      <c r="H23" s="178"/>
      <c r="I23" s="179"/>
      <c r="J23" s="185"/>
      <c r="K23" s="185"/>
      <c r="L23" s="185">
        <v>0.01</v>
      </c>
      <c r="M23" s="185">
        <f>IF($C$19=1,'Cálculo Auxiliares'!L60,0)</f>
        <v>0.01</v>
      </c>
      <c r="N23" s="279">
        <f aca="true" t="shared" si="0" ref="N23:N28">(N$18*M23)</f>
        <v>0</v>
      </c>
      <c r="O23" s="279"/>
      <c r="P23" s="280"/>
      <c r="Q23" s="106"/>
      <c r="R23" s="2"/>
      <c r="S23" s="179"/>
      <c r="T23" s="179"/>
      <c r="U23" s="179" t="s">
        <v>68</v>
      </c>
      <c r="V23" s="179"/>
      <c r="W23" s="179"/>
      <c r="X23" s="179"/>
      <c r="Y23" s="179"/>
      <c r="Z23" s="179"/>
      <c r="AA23" s="179"/>
      <c r="AB23" s="179"/>
      <c r="AC23" s="179"/>
      <c r="AD23" s="179"/>
      <c r="AE23" s="239"/>
      <c r="AF23" s="307">
        <f>(AF$19*AE23)</f>
        <v>0</v>
      </c>
      <c r="AG23" s="307"/>
      <c r="AH23" s="308"/>
    </row>
    <row r="24" spans="1:34" ht="15">
      <c r="A24" s="106"/>
      <c r="B24" s="179"/>
      <c r="C24" s="179" t="s">
        <v>34</v>
      </c>
      <c r="D24" s="179"/>
      <c r="E24" s="179"/>
      <c r="F24" s="179"/>
      <c r="G24" s="178"/>
      <c r="H24" s="178"/>
      <c r="I24" s="179"/>
      <c r="J24" s="185"/>
      <c r="K24" s="185"/>
      <c r="L24" s="185">
        <v>0.002</v>
      </c>
      <c r="M24" s="185">
        <f>IF($C$19=1,'Cálculo Auxiliares'!L61,0)</f>
        <v>0.002</v>
      </c>
      <c r="N24" s="279">
        <f t="shared" si="0"/>
        <v>0</v>
      </c>
      <c r="O24" s="279"/>
      <c r="P24" s="280"/>
      <c r="Q24" s="106"/>
      <c r="R24" s="2"/>
      <c r="S24" s="179"/>
      <c r="T24" s="179"/>
      <c r="U24" s="180" t="s">
        <v>70</v>
      </c>
      <c r="V24" s="180"/>
      <c r="W24" s="180"/>
      <c r="X24" s="179"/>
      <c r="Y24" s="179"/>
      <c r="Z24" s="179"/>
      <c r="AA24" s="179"/>
      <c r="AB24" s="179"/>
      <c r="AC24" s="179"/>
      <c r="AD24" s="20"/>
      <c r="AE24" s="21">
        <f>SUM(AE20:AE23)</f>
        <v>0</v>
      </c>
      <c r="AF24" s="285">
        <f>SUM(AF20:AH23)</f>
        <v>0</v>
      </c>
      <c r="AG24" s="285"/>
      <c r="AH24" s="286"/>
    </row>
    <row r="25" spans="1:34" ht="15.75" thickBot="1">
      <c r="A25" s="106"/>
      <c r="B25" s="179"/>
      <c r="C25" s="179" t="s">
        <v>36</v>
      </c>
      <c r="D25" s="179"/>
      <c r="E25" s="179"/>
      <c r="F25" s="179"/>
      <c r="G25" s="178"/>
      <c r="H25" s="178"/>
      <c r="I25" s="179"/>
      <c r="J25" s="185"/>
      <c r="K25" s="185"/>
      <c r="L25" s="185">
        <v>0.025</v>
      </c>
      <c r="M25" s="185">
        <f>IF($C$19=1,'Cálculo Auxiliares'!L62,0)</f>
        <v>0.025</v>
      </c>
      <c r="N25" s="279">
        <f t="shared" si="0"/>
        <v>0</v>
      </c>
      <c r="O25" s="279"/>
      <c r="P25" s="280"/>
      <c r="Q25" s="106"/>
      <c r="R25" s="2"/>
      <c r="S25" s="179"/>
      <c r="T25" s="179"/>
      <c r="U25" s="179"/>
      <c r="V25" s="9"/>
      <c r="W25" s="179"/>
      <c r="X25" s="179"/>
      <c r="Y25" s="179"/>
      <c r="Z25" s="179"/>
      <c r="AA25" s="179"/>
      <c r="AB25" s="179"/>
      <c r="AC25" s="179"/>
      <c r="AD25" s="179"/>
      <c r="AE25" s="179"/>
      <c r="AF25" s="305"/>
      <c r="AG25" s="305"/>
      <c r="AH25" s="306"/>
    </row>
    <row r="26" spans="1:34" ht="15">
      <c r="A26" s="106"/>
      <c r="B26" s="179"/>
      <c r="C26" s="179" t="s">
        <v>38</v>
      </c>
      <c r="D26" s="179"/>
      <c r="E26" s="179"/>
      <c r="F26" s="179"/>
      <c r="G26" s="178"/>
      <c r="H26" s="178"/>
      <c r="I26" s="179"/>
      <c r="J26" s="185"/>
      <c r="K26" s="185"/>
      <c r="L26" s="185">
        <v>0.08</v>
      </c>
      <c r="M26" s="185">
        <v>0.08</v>
      </c>
      <c r="N26" s="279">
        <f t="shared" si="0"/>
        <v>0</v>
      </c>
      <c r="O26" s="279"/>
      <c r="P26" s="280"/>
      <c r="Q26" s="55"/>
      <c r="R26" s="56"/>
      <c r="S26" s="57"/>
      <c r="T26" s="58" t="s">
        <v>73</v>
      </c>
      <c r="U26" s="58"/>
      <c r="V26" s="58"/>
      <c r="W26" s="58"/>
      <c r="X26" s="58"/>
      <c r="Y26" s="58"/>
      <c r="Z26" s="58"/>
      <c r="AA26" s="59"/>
      <c r="AB26" s="59"/>
      <c r="AC26" s="57"/>
      <c r="AD26" s="57"/>
      <c r="AE26" s="57"/>
      <c r="AF26" s="299">
        <f>SUM(AF19,AF24)</f>
        <v>0</v>
      </c>
      <c r="AG26" s="299"/>
      <c r="AH26" s="300"/>
    </row>
    <row r="27" spans="1:34" ht="15.75" thickBot="1">
      <c r="A27" s="106"/>
      <c r="B27" s="179"/>
      <c r="C27" s="179" t="s">
        <v>39</v>
      </c>
      <c r="D27" s="179"/>
      <c r="E27" s="179"/>
      <c r="F27" s="179"/>
      <c r="G27" s="178"/>
      <c r="H27" s="178"/>
      <c r="I27" s="179"/>
      <c r="J27" s="185"/>
      <c r="K27" s="185"/>
      <c r="L27" s="185">
        <v>0.03</v>
      </c>
      <c r="M27" s="185">
        <f>IF($C$19=1,'Cálculo Auxiliares'!L64,0)</f>
        <v>0.03</v>
      </c>
      <c r="N27" s="279">
        <f t="shared" si="0"/>
        <v>0</v>
      </c>
      <c r="O27" s="279"/>
      <c r="P27" s="280"/>
      <c r="Q27" s="60"/>
      <c r="R27" s="61"/>
      <c r="S27" s="61"/>
      <c r="T27" s="62" t="s">
        <v>75</v>
      </c>
      <c r="U27" s="62"/>
      <c r="V27" s="62"/>
      <c r="W27" s="62"/>
      <c r="X27" s="62"/>
      <c r="Y27" s="62"/>
      <c r="Z27" s="62"/>
      <c r="AA27" s="61"/>
      <c r="AB27" s="61"/>
      <c r="AC27" s="61"/>
      <c r="AD27" s="61"/>
      <c r="AE27" s="61"/>
      <c r="AF27" s="302">
        <f>(AF26*12)</f>
        <v>0</v>
      </c>
      <c r="AG27" s="302"/>
      <c r="AH27" s="303"/>
    </row>
    <row r="28" spans="1:34" ht="15.75" thickBot="1">
      <c r="A28" s="106"/>
      <c r="B28" s="179"/>
      <c r="C28" s="179" t="s">
        <v>40</v>
      </c>
      <c r="D28" s="179"/>
      <c r="E28" s="179"/>
      <c r="F28" s="179"/>
      <c r="G28" s="178"/>
      <c r="H28" s="178"/>
      <c r="I28" s="179"/>
      <c r="J28" s="185"/>
      <c r="K28" s="185"/>
      <c r="L28" s="185">
        <v>0.006</v>
      </c>
      <c r="M28" s="185">
        <f>IF($C$19=1,'Cálculo Auxiliares'!L65,0)</f>
        <v>0.006</v>
      </c>
      <c r="N28" s="279">
        <f t="shared" si="0"/>
        <v>0</v>
      </c>
      <c r="O28" s="279"/>
      <c r="P28" s="280"/>
      <c r="Q28" s="196"/>
      <c r="R28" s="177"/>
      <c r="S28" s="177"/>
      <c r="T28" s="177" t="s">
        <v>127</v>
      </c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287">
        <f>AF26/7</f>
        <v>0</v>
      </c>
      <c r="AG28" s="288"/>
      <c r="AH28" s="289"/>
    </row>
    <row r="29" spans="1:34" ht="15">
      <c r="A29" s="106"/>
      <c r="B29" s="179"/>
      <c r="C29" s="13" t="s">
        <v>41</v>
      </c>
      <c r="D29" s="13"/>
      <c r="E29" s="13"/>
      <c r="F29" s="13"/>
      <c r="G29" s="178"/>
      <c r="H29" s="178"/>
      <c r="I29" s="179"/>
      <c r="J29" s="178"/>
      <c r="K29" s="187"/>
      <c r="L29" s="187"/>
      <c r="M29" s="185">
        <f>SUM(M21:M28)</f>
        <v>0.3680000000000001</v>
      </c>
      <c r="N29" s="283">
        <f>SUM(N21:P28)</f>
        <v>0</v>
      </c>
      <c r="O29" s="283"/>
      <c r="P29" s="284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106"/>
      <c r="B30" s="179"/>
      <c r="C30" s="179"/>
      <c r="D30" s="179"/>
      <c r="E30" s="13"/>
      <c r="F30" s="179"/>
      <c r="G30" s="179"/>
      <c r="H30" s="179"/>
      <c r="I30" s="179"/>
      <c r="J30" s="179"/>
      <c r="K30" s="14"/>
      <c r="L30" s="187"/>
      <c r="M30" s="187"/>
      <c r="N30" s="279"/>
      <c r="O30" s="279"/>
      <c r="P30" s="280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290" t="s">
        <v>44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2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6"/>
      <c r="B32" s="179"/>
      <c r="C32" s="15" t="s">
        <v>46</v>
      </c>
      <c r="D32" s="15"/>
      <c r="E32" s="15"/>
      <c r="F32" s="15"/>
      <c r="G32" s="178"/>
      <c r="H32" s="178"/>
      <c r="I32" s="179"/>
      <c r="J32" s="278">
        <v>0.11111111111111109</v>
      </c>
      <c r="K32" s="278"/>
      <c r="L32" s="278"/>
      <c r="M32" s="278"/>
      <c r="N32" s="279">
        <f>(N$18*J32)</f>
        <v>0</v>
      </c>
      <c r="O32" s="279"/>
      <c r="P32" s="280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6"/>
      <c r="B33" s="179"/>
      <c r="C33" s="15" t="s">
        <v>48</v>
      </c>
      <c r="D33" s="15"/>
      <c r="E33" s="15"/>
      <c r="F33" s="15"/>
      <c r="G33" s="178"/>
      <c r="H33" s="178"/>
      <c r="I33" s="179"/>
      <c r="J33" s="281">
        <v>0.0194</v>
      </c>
      <c r="K33" s="282"/>
      <c r="L33" s="282"/>
      <c r="M33" s="282"/>
      <c r="N33" s="279">
        <f aca="true" t="shared" si="1" ref="N33:N39">(N$18*J33)</f>
        <v>0</v>
      </c>
      <c r="O33" s="279"/>
      <c r="P33" s="280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6"/>
      <c r="B34" s="179"/>
      <c r="C34" s="15" t="s">
        <v>50</v>
      </c>
      <c r="D34" s="15"/>
      <c r="E34" s="15"/>
      <c r="F34" s="15"/>
      <c r="G34" s="178"/>
      <c r="H34" s="178"/>
      <c r="I34" s="179"/>
      <c r="J34" s="281">
        <v>0.0139</v>
      </c>
      <c r="K34" s="282"/>
      <c r="L34" s="282"/>
      <c r="M34" s="282"/>
      <c r="N34" s="279">
        <f t="shared" si="1"/>
        <v>0</v>
      </c>
      <c r="O34" s="279"/>
      <c r="P34" s="28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6"/>
      <c r="B35" s="179"/>
      <c r="C35" s="15" t="s">
        <v>51</v>
      </c>
      <c r="D35" s="15"/>
      <c r="E35" s="15"/>
      <c r="F35" s="15"/>
      <c r="G35" s="178"/>
      <c r="H35" s="178"/>
      <c r="I35" s="179"/>
      <c r="J35" s="281">
        <v>0.0033</v>
      </c>
      <c r="K35" s="282"/>
      <c r="L35" s="282"/>
      <c r="M35" s="282"/>
      <c r="N35" s="279">
        <f t="shared" si="1"/>
        <v>0</v>
      </c>
      <c r="O35" s="279"/>
      <c r="P35" s="28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6"/>
      <c r="B36" s="179"/>
      <c r="C36" s="15" t="s">
        <v>53</v>
      </c>
      <c r="D36" s="15"/>
      <c r="E36" s="15"/>
      <c r="F36" s="15"/>
      <c r="G36" s="178"/>
      <c r="H36" s="178"/>
      <c r="I36" s="179"/>
      <c r="J36" s="281">
        <v>0.0027</v>
      </c>
      <c r="K36" s="282"/>
      <c r="L36" s="282"/>
      <c r="M36" s="282"/>
      <c r="N36" s="279">
        <f t="shared" si="1"/>
        <v>0</v>
      </c>
      <c r="O36" s="279"/>
      <c r="P36" s="280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6"/>
      <c r="B37" s="179"/>
      <c r="C37" s="17" t="s">
        <v>55</v>
      </c>
      <c r="D37" s="17"/>
      <c r="E37" s="17"/>
      <c r="F37" s="17"/>
      <c r="G37" s="178"/>
      <c r="H37" s="178"/>
      <c r="I37" s="179"/>
      <c r="J37" s="304">
        <v>0.0007</v>
      </c>
      <c r="K37" s="304"/>
      <c r="L37" s="304"/>
      <c r="M37" s="304"/>
      <c r="N37" s="279">
        <f t="shared" si="1"/>
        <v>0</v>
      </c>
      <c r="O37" s="279"/>
      <c r="P37" s="280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16" ht="15">
      <c r="A38" s="106"/>
      <c r="B38" s="179"/>
      <c r="C38" s="15" t="s">
        <v>57</v>
      </c>
      <c r="D38" s="15"/>
      <c r="E38" s="15"/>
      <c r="F38" s="15"/>
      <c r="G38" s="178"/>
      <c r="H38" s="178"/>
      <c r="I38" s="179"/>
      <c r="J38" s="281">
        <v>0.0002</v>
      </c>
      <c r="K38" s="282"/>
      <c r="L38" s="282"/>
      <c r="M38" s="282"/>
      <c r="N38" s="279">
        <f t="shared" si="1"/>
        <v>0</v>
      </c>
      <c r="O38" s="279"/>
      <c r="P38" s="280"/>
    </row>
    <row r="39" spans="1:16" ht="15">
      <c r="A39" s="106"/>
      <c r="B39" s="179"/>
      <c r="C39" s="15" t="s">
        <v>58</v>
      </c>
      <c r="D39" s="15"/>
      <c r="E39" s="15"/>
      <c r="F39" s="15"/>
      <c r="G39" s="178"/>
      <c r="H39" s="178"/>
      <c r="I39" s="179"/>
      <c r="J39" s="278">
        <v>0.0833333333333333</v>
      </c>
      <c r="K39" s="278"/>
      <c r="L39" s="278"/>
      <c r="M39" s="278"/>
      <c r="N39" s="279">
        <f t="shared" si="1"/>
        <v>0</v>
      </c>
      <c r="O39" s="279"/>
      <c r="P39" s="280"/>
    </row>
    <row r="40" spans="1:16" ht="15">
      <c r="A40" s="106"/>
      <c r="B40" s="179"/>
      <c r="C40" s="13" t="s">
        <v>60</v>
      </c>
      <c r="D40" s="179"/>
      <c r="E40" s="179"/>
      <c r="F40" s="179"/>
      <c r="G40" s="178"/>
      <c r="H40" s="178"/>
      <c r="I40" s="179"/>
      <c r="J40" s="179"/>
      <c r="K40" s="179"/>
      <c r="L40" s="301">
        <f>SUM(J32:M39)</f>
        <v>0.23464444444444438</v>
      </c>
      <c r="M40" s="301"/>
      <c r="N40" s="283">
        <f>SUM(N32:P39)</f>
        <v>0</v>
      </c>
      <c r="O40" s="283"/>
      <c r="P40" s="284"/>
    </row>
    <row r="41" spans="1:16" ht="15">
      <c r="A41" s="290" t="s">
        <v>63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2"/>
    </row>
    <row r="42" spans="1:16" ht="15">
      <c r="A42" s="106"/>
      <c r="B42" s="179"/>
      <c r="C42" s="15" t="s">
        <v>65</v>
      </c>
      <c r="D42" s="15"/>
      <c r="E42" s="15"/>
      <c r="F42" s="15"/>
      <c r="G42" s="178"/>
      <c r="H42" s="178"/>
      <c r="I42" s="179"/>
      <c r="J42" s="179"/>
      <c r="K42" s="19"/>
      <c r="L42" s="186"/>
      <c r="M42" s="186">
        <v>0.0042</v>
      </c>
      <c r="N42" s="293">
        <f>(N$18*M42)</f>
        <v>0</v>
      </c>
      <c r="O42" s="293"/>
      <c r="P42" s="294"/>
    </row>
    <row r="43" spans="1:16" ht="15">
      <c r="A43" s="106"/>
      <c r="B43" s="179"/>
      <c r="C43" s="15" t="s">
        <v>67</v>
      </c>
      <c r="D43" s="15"/>
      <c r="E43" s="15"/>
      <c r="F43" s="15"/>
      <c r="G43" s="178"/>
      <c r="H43" s="178"/>
      <c r="I43" s="179"/>
      <c r="J43" s="179"/>
      <c r="K43" s="19"/>
      <c r="L43" s="186"/>
      <c r="M43" s="186">
        <v>0.0016</v>
      </c>
      <c r="N43" s="293">
        <f aca="true" t="shared" si="2" ref="N43:N48">(N$18*M43)</f>
        <v>0</v>
      </c>
      <c r="O43" s="293"/>
      <c r="P43" s="294"/>
    </row>
    <row r="44" spans="1:16" ht="15">
      <c r="A44" s="106"/>
      <c r="B44" s="179"/>
      <c r="C44" s="15" t="s">
        <v>69</v>
      </c>
      <c r="D44" s="15"/>
      <c r="E44" s="15"/>
      <c r="F44" s="15"/>
      <c r="G44" s="178"/>
      <c r="H44" s="178"/>
      <c r="I44" s="179"/>
      <c r="J44" s="179"/>
      <c r="K44" s="19"/>
      <c r="L44" s="186"/>
      <c r="M44" s="186">
        <v>0.0003</v>
      </c>
      <c r="N44" s="293">
        <f t="shared" si="2"/>
        <v>0</v>
      </c>
      <c r="O44" s="293"/>
      <c r="P44" s="294"/>
    </row>
    <row r="45" spans="1:16" ht="15">
      <c r="A45" s="106"/>
      <c r="B45" s="179"/>
      <c r="C45" s="15" t="s">
        <v>71</v>
      </c>
      <c r="D45" s="15"/>
      <c r="E45" s="15"/>
      <c r="F45" s="15"/>
      <c r="G45" s="178"/>
      <c r="H45" s="178"/>
      <c r="I45" s="179"/>
      <c r="J45" s="179"/>
      <c r="K45" s="19"/>
      <c r="L45" s="186"/>
      <c r="M45" s="186">
        <v>0.032</v>
      </c>
      <c r="N45" s="293">
        <f t="shared" si="2"/>
        <v>0</v>
      </c>
      <c r="O45" s="293"/>
      <c r="P45" s="294"/>
    </row>
    <row r="46" spans="1:16" ht="15">
      <c r="A46" s="106"/>
      <c r="B46" s="179"/>
      <c r="C46" s="15" t="s">
        <v>72</v>
      </c>
      <c r="D46" s="15"/>
      <c r="E46" s="15"/>
      <c r="F46" s="15"/>
      <c r="G46" s="178"/>
      <c r="H46" s="178"/>
      <c r="I46" s="179"/>
      <c r="J46" s="179"/>
      <c r="K46" s="19"/>
      <c r="L46" s="186"/>
      <c r="M46" s="186">
        <v>0.0004</v>
      </c>
      <c r="N46" s="293">
        <f t="shared" si="2"/>
        <v>0</v>
      </c>
      <c r="O46" s="293"/>
      <c r="P46" s="294"/>
    </row>
    <row r="47" spans="1:16" ht="15">
      <c r="A47" s="106"/>
      <c r="B47" s="179"/>
      <c r="C47" s="15" t="s">
        <v>74</v>
      </c>
      <c r="D47" s="15"/>
      <c r="E47" s="15"/>
      <c r="F47" s="15"/>
      <c r="G47" s="178"/>
      <c r="H47" s="178"/>
      <c r="I47" s="179"/>
      <c r="J47" s="179"/>
      <c r="K47" s="19"/>
      <c r="L47" s="186"/>
      <c r="M47" s="186">
        <v>0.0002</v>
      </c>
      <c r="N47" s="293">
        <f t="shared" si="2"/>
        <v>0</v>
      </c>
      <c r="O47" s="293"/>
      <c r="P47" s="294"/>
    </row>
    <row r="48" spans="1:16" ht="15" customHeight="1">
      <c r="A48" s="106"/>
      <c r="B48" s="179"/>
      <c r="C48" s="15" t="s">
        <v>76</v>
      </c>
      <c r="D48" s="15"/>
      <c r="E48" s="15"/>
      <c r="F48" s="15"/>
      <c r="G48" s="178"/>
      <c r="H48" s="178"/>
      <c r="I48" s="179"/>
      <c r="J48" s="179"/>
      <c r="K48" s="179"/>
      <c r="L48" s="186">
        <v>0.0042</v>
      </c>
      <c r="M48" s="186">
        <f>IF(C19=1,'Cálculo Auxiliares'!L86,0)</f>
        <v>0.0887</v>
      </c>
      <c r="N48" s="293">
        <f t="shared" si="2"/>
        <v>0</v>
      </c>
      <c r="O48" s="293"/>
      <c r="P48" s="294"/>
    </row>
    <row r="49" spans="1:16" ht="15">
      <c r="A49" s="106"/>
      <c r="B49" s="179"/>
      <c r="C49" s="13" t="s">
        <v>77</v>
      </c>
      <c r="D49" s="179"/>
      <c r="E49" s="179"/>
      <c r="F49" s="179"/>
      <c r="G49" s="178"/>
      <c r="H49" s="178"/>
      <c r="I49" s="179"/>
      <c r="J49" s="179"/>
      <c r="K49" s="179"/>
      <c r="L49" s="301">
        <f>SUM(M42:M48)</f>
        <v>0.1274</v>
      </c>
      <c r="M49" s="301"/>
      <c r="N49" s="366">
        <f>SUM(N42:P48)</f>
        <v>0</v>
      </c>
      <c r="O49" s="348"/>
      <c r="P49" s="367"/>
    </row>
    <row r="50" spans="1:16" ht="15">
      <c r="A50" s="106"/>
      <c r="B50" s="179"/>
      <c r="C50" s="13" t="s">
        <v>78</v>
      </c>
      <c r="D50" s="179"/>
      <c r="E50" s="179"/>
      <c r="F50" s="179"/>
      <c r="G50" s="178"/>
      <c r="H50" s="178"/>
      <c r="I50" s="179"/>
      <c r="J50" s="179"/>
      <c r="K50" s="179"/>
      <c r="L50" s="301">
        <f>SUM(M29,L40,L49)</f>
        <v>0.7300444444444445</v>
      </c>
      <c r="M50" s="301"/>
      <c r="N50" s="285">
        <f>SUM(N29,N40,N49)</f>
        <v>0</v>
      </c>
      <c r="O50" s="285"/>
      <c r="P50" s="286"/>
    </row>
    <row r="51" spans="1:16" ht="15">
      <c r="A51" s="90" t="s">
        <v>79</v>
      </c>
      <c r="B51" s="68"/>
      <c r="C51" s="91"/>
      <c r="D51" s="68"/>
      <c r="E51" s="68"/>
      <c r="F51" s="68"/>
      <c r="G51" s="92"/>
      <c r="H51" s="92"/>
      <c r="I51" s="68"/>
      <c r="J51" s="68"/>
      <c r="K51" s="68"/>
      <c r="L51" s="93"/>
      <c r="M51" s="93"/>
      <c r="N51" s="364"/>
      <c r="O51" s="364"/>
      <c r="P51" s="365"/>
    </row>
    <row r="52" spans="1:16" ht="15">
      <c r="A52" s="24" t="s">
        <v>80</v>
      </c>
      <c r="B52" s="265"/>
      <c r="C52" s="13"/>
      <c r="D52" s="265"/>
      <c r="E52" s="265"/>
      <c r="F52" s="266"/>
      <c r="G52" s="271"/>
      <c r="H52" s="25" t="s">
        <v>5</v>
      </c>
      <c r="I52" s="266"/>
      <c r="J52" s="266"/>
      <c r="K52" s="266"/>
      <c r="L52" s="269"/>
      <c r="M52" s="269"/>
      <c r="N52" s="355" t="s">
        <v>23</v>
      </c>
      <c r="O52" s="355"/>
      <c r="P52" s="356"/>
    </row>
    <row r="53" spans="1:16" ht="15.75" customHeight="1">
      <c r="A53" s="106"/>
      <c r="B53" s="275"/>
      <c r="C53" s="275"/>
      <c r="D53" s="266"/>
      <c r="E53" s="266"/>
      <c r="F53" s="266"/>
      <c r="G53" s="271"/>
      <c r="H53" s="267"/>
      <c r="I53" s="266"/>
      <c r="J53" s="266"/>
      <c r="K53" s="266"/>
      <c r="L53" s="269"/>
      <c r="M53" s="269"/>
      <c r="N53" s="276">
        <f>(H53*B53)</f>
        <v>0</v>
      </c>
      <c r="O53" s="276"/>
      <c r="P53" s="277"/>
    </row>
    <row r="54" spans="1:16" ht="15">
      <c r="A54" s="15" t="s">
        <v>164</v>
      </c>
      <c r="B54" s="274"/>
      <c r="C54" s="274"/>
      <c r="D54" s="266"/>
      <c r="E54" s="266"/>
      <c r="F54" s="266"/>
      <c r="G54" s="271"/>
      <c r="H54" s="267"/>
      <c r="I54" s="266"/>
      <c r="J54" s="266"/>
      <c r="K54" s="266"/>
      <c r="L54" s="269"/>
      <c r="M54" s="269"/>
      <c r="N54" s="276">
        <f>(H54*N18)</f>
        <v>0</v>
      </c>
      <c r="O54" s="276"/>
      <c r="P54" s="277"/>
    </row>
    <row r="55" spans="1:16" ht="15">
      <c r="A55" s="106"/>
      <c r="B55" s="270"/>
      <c r="C55" s="270"/>
      <c r="D55" s="266"/>
      <c r="E55" s="266"/>
      <c r="F55" s="266"/>
      <c r="G55" s="271"/>
      <c r="H55" s="272"/>
      <c r="I55" s="266"/>
      <c r="J55" s="266"/>
      <c r="K55" s="266"/>
      <c r="L55" s="269"/>
      <c r="M55" s="269"/>
      <c r="N55" s="285">
        <f>(N53-N54)</f>
        <v>0</v>
      </c>
      <c r="O55" s="285"/>
      <c r="P55" s="286"/>
    </row>
    <row r="56" spans="1:16" ht="15">
      <c r="A56" s="90" t="s">
        <v>152</v>
      </c>
      <c r="B56" s="68"/>
      <c r="C56" s="91"/>
      <c r="D56" s="68"/>
      <c r="E56" s="68"/>
      <c r="F56" s="68"/>
      <c r="G56" s="92"/>
      <c r="H56" s="92"/>
      <c r="I56" s="68"/>
      <c r="J56" s="68"/>
      <c r="K56" s="68"/>
      <c r="L56" s="93"/>
      <c r="M56" s="93"/>
      <c r="N56" s="364"/>
      <c r="O56" s="364"/>
      <c r="P56" s="365"/>
    </row>
    <row r="57" spans="1:16" ht="15">
      <c r="A57" s="24" t="s">
        <v>153</v>
      </c>
      <c r="B57" s="265"/>
      <c r="C57" s="13"/>
      <c r="D57" s="265"/>
      <c r="E57" s="265"/>
      <c r="F57" s="266"/>
      <c r="G57" s="271"/>
      <c r="H57" s="25" t="s">
        <v>5</v>
      </c>
      <c r="I57" s="266"/>
      <c r="J57" s="266"/>
      <c r="K57" s="266"/>
      <c r="L57" s="269"/>
      <c r="M57" s="269"/>
      <c r="N57" s="355" t="s">
        <v>23</v>
      </c>
      <c r="O57" s="355"/>
      <c r="P57" s="356"/>
    </row>
    <row r="58" spans="1:16" ht="15">
      <c r="A58" s="106"/>
      <c r="B58" s="275"/>
      <c r="C58" s="275"/>
      <c r="D58" s="266"/>
      <c r="E58" s="266"/>
      <c r="F58" s="266"/>
      <c r="G58" s="271"/>
      <c r="H58" s="267"/>
      <c r="I58" s="266"/>
      <c r="J58" s="266"/>
      <c r="K58" s="266"/>
      <c r="L58" s="269"/>
      <c r="M58" s="269"/>
      <c r="N58" s="276">
        <f>(H58*B58)</f>
        <v>0</v>
      </c>
      <c r="O58" s="276"/>
      <c r="P58" s="277"/>
    </row>
    <row r="59" spans="1:16" ht="15">
      <c r="A59" s="15" t="s">
        <v>164</v>
      </c>
      <c r="B59" s="266"/>
      <c r="C59" s="15"/>
      <c r="D59" s="266"/>
      <c r="E59" s="266"/>
      <c r="F59" s="266"/>
      <c r="G59" s="271"/>
      <c r="H59" s="273"/>
      <c r="I59" s="266"/>
      <c r="J59" s="266"/>
      <c r="K59" s="266"/>
      <c r="L59" s="269"/>
      <c r="M59" s="269"/>
      <c r="N59" s="276">
        <f>(H59*N18)</f>
        <v>0</v>
      </c>
      <c r="O59" s="276"/>
      <c r="P59" s="277"/>
    </row>
    <row r="60" spans="1:16" ht="15.75" thickBot="1">
      <c r="A60" s="26"/>
      <c r="B60" s="268"/>
      <c r="C60" s="27" t="s">
        <v>156</v>
      </c>
      <c r="D60" s="268"/>
      <c r="E60" s="268"/>
      <c r="F60" s="268"/>
      <c r="G60" s="263"/>
      <c r="H60" s="264"/>
      <c r="I60" s="268"/>
      <c r="J60" s="268"/>
      <c r="K60" s="268"/>
      <c r="L60" s="28"/>
      <c r="M60" s="28"/>
      <c r="N60" s="357">
        <f>(N58-N59)</f>
        <v>0</v>
      </c>
      <c r="O60" s="357"/>
      <c r="P60" s="358"/>
    </row>
    <row r="61" spans="1:16" ht="15.75" thickBot="1">
      <c r="A61" s="259"/>
      <c r="B61" s="260" t="s">
        <v>81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359">
        <f>SUM(N18,N50,N55,N60)</f>
        <v>0</v>
      </c>
      <c r="O61" s="360"/>
      <c r="P61" s="361"/>
    </row>
  </sheetData>
  <sheetProtection password="CC25" sheet="1" selectLockedCells="1"/>
  <mergeCells count="114">
    <mergeCell ref="B53:C53"/>
    <mergeCell ref="N53:P53"/>
    <mergeCell ref="N56:P56"/>
    <mergeCell ref="B58:C58"/>
    <mergeCell ref="N58:P58"/>
    <mergeCell ref="N59:P59"/>
    <mergeCell ref="N60:P60"/>
    <mergeCell ref="N61:P61"/>
    <mergeCell ref="N54:P54"/>
    <mergeCell ref="N55:P55"/>
    <mergeCell ref="N15:P15"/>
    <mergeCell ref="N16:P16"/>
    <mergeCell ref="N17:P17"/>
    <mergeCell ref="N18:P18"/>
    <mergeCell ref="N19:P19"/>
    <mergeCell ref="N57:P57"/>
    <mergeCell ref="N51:P51"/>
    <mergeCell ref="N52:P52"/>
    <mergeCell ref="N29:P29"/>
    <mergeCell ref="J35:M35"/>
    <mergeCell ref="N35:P35"/>
    <mergeCell ref="J36:M36"/>
    <mergeCell ref="N36:P36"/>
    <mergeCell ref="N25:P25"/>
    <mergeCell ref="E8:H8"/>
    <mergeCell ref="E9:H9"/>
    <mergeCell ref="B7:E7"/>
    <mergeCell ref="J7:M7"/>
    <mergeCell ref="AB6:AD6"/>
    <mergeCell ref="A20:P20"/>
    <mergeCell ref="F13:H13"/>
    <mergeCell ref="F15:H15"/>
    <mergeCell ref="F16:H16"/>
    <mergeCell ref="F17:H17"/>
    <mergeCell ref="A1:P1"/>
    <mergeCell ref="AF1:AH1"/>
    <mergeCell ref="AC3:AD3"/>
    <mergeCell ref="K14:L14"/>
    <mergeCell ref="N14:P14"/>
    <mergeCell ref="AF6:AH6"/>
    <mergeCell ref="AB7:AD7"/>
    <mergeCell ref="AF7:AH7"/>
    <mergeCell ref="G6:P6"/>
    <mergeCell ref="A10:P10"/>
    <mergeCell ref="AF16:AH16"/>
    <mergeCell ref="J37:M37"/>
    <mergeCell ref="AB4:AD4"/>
    <mergeCell ref="AF4:AH4"/>
    <mergeCell ref="AB5:AD5"/>
    <mergeCell ref="AF5:AH5"/>
    <mergeCell ref="AB8:AD8"/>
    <mergeCell ref="AF8:AH8"/>
    <mergeCell ref="T9:Y9"/>
    <mergeCell ref="AF9:AH9"/>
    <mergeCell ref="AF11:AH11"/>
    <mergeCell ref="N11:P11"/>
    <mergeCell ref="AF12:AH12"/>
    <mergeCell ref="N12:P12"/>
    <mergeCell ref="AF13:AH13"/>
    <mergeCell ref="K13:L13"/>
    <mergeCell ref="N13:P13"/>
    <mergeCell ref="F14:H14"/>
    <mergeCell ref="AF19:AH19"/>
    <mergeCell ref="N21:P21"/>
    <mergeCell ref="AF20:AH20"/>
    <mergeCell ref="N22:P22"/>
    <mergeCell ref="N23:P23"/>
    <mergeCell ref="AF22:AH22"/>
    <mergeCell ref="AF23:AH23"/>
    <mergeCell ref="AF21:AH21"/>
    <mergeCell ref="AF15:AH15"/>
    <mergeCell ref="AF27:AH27"/>
    <mergeCell ref="J33:M33"/>
    <mergeCell ref="N33:P33"/>
    <mergeCell ref="J34:M34"/>
    <mergeCell ref="N34:P34"/>
    <mergeCell ref="AF17:AH17"/>
    <mergeCell ref="N24:P24"/>
    <mergeCell ref="N26:P26"/>
    <mergeCell ref="N27:P27"/>
    <mergeCell ref="N28:P28"/>
    <mergeCell ref="AF25:AH25"/>
    <mergeCell ref="AF26:AH26"/>
    <mergeCell ref="AF24:AH24"/>
    <mergeCell ref="A41:P41"/>
    <mergeCell ref="N42:P42"/>
    <mergeCell ref="AF28:AH28"/>
    <mergeCell ref="N30:P30"/>
    <mergeCell ref="A31:P31"/>
    <mergeCell ref="J32:M32"/>
    <mergeCell ref="N32:P32"/>
    <mergeCell ref="N37:P37"/>
    <mergeCell ref="J38:M38"/>
    <mergeCell ref="N38:P38"/>
    <mergeCell ref="N46:P46"/>
    <mergeCell ref="N47:P47"/>
    <mergeCell ref="N48:P48"/>
    <mergeCell ref="J39:M39"/>
    <mergeCell ref="N39:P39"/>
    <mergeCell ref="L40:M40"/>
    <mergeCell ref="N40:P40"/>
    <mergeCell ref="L49:M49"/>
    <mergeCell ref="N49:P49"/>
    <mergeCell ref="L50:M50"/>
    <mergeCell ref="N50:P50"/>
    <mergeCell ref="N43:P43"/>
    <mergeCell ref="N44:P44"/>
    <mergeCell ref="N45:P45"/>
    <mergeCell ref="A2:P2"/>
    <mergeCell ref="C3:J3"/>
    <mergeCell ref="M3:P3"/>
    <mergeCell ref="C4:J4"/>
    <mergeCell ref="N4:P4"/>
    <mergeCell ref="F5:P5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B6" sqref="B6"/>
    </sheetView>
  </sheetViews>
  <sheetFormatPr defaultColWidth="9.140625" defaultRowHeight="15"/>
  <cols>
    <col min="1" max="1" width="15.7109375" style="0" customWidth="1"/>
    <col min="2" max="2" width="18.7109375" style="0" customWidth="1"/>
    <col min="4" max="4" width="14.140625" style="0" customWidth="1"/>
    <col min="6" max="6" width="11.140625" style="0" customWidth="1"/>
  </cols>
  <sheetData>
    <row r="1" spans="1:8" ht="15">
      <c r="A1" s="389" t="s">
        <v>116</v>
      </c>
      <c r="B1" s="390"/>
      <c r="C1" s="390"/>
      <c r="D1" s="390"/>
      <c r="E1" s="390"/>
      <c r="F1" s="390"/>
      <c r="G1" s="131"/>
      <c r="H1" s="169"/>
    </row>
    <row r="2" spans="1:8" ht="15">
      <c r="A2" s="213" t="s">
        <v>11</v>
      </c>
      <c r="B2" s="188" t="s">
        <v>120</v>
      </c>
      <c r="C2" s="188" t="s">
        <v>121</v>
      </c>
      <c r="D2" s="188" t="s">
        <v>122</v>
      </c>
      <c r="E2" s="391" t="s">
        <v>117</v>
      </c>
      <c r="F2" s="391"/>
      <c r="G2" s="189"/>
      <c r="H2" s="171"/>
    </row>
    <row r="3" spans="1:8" ht="15">
      <c r="A3" s="170" t="s">
        <v>123</v>
      </c>
      <c r="B3" s="167">
        <f>'Proposta Serviços'!AF39</f>
        <v>0</v>
      </c>
      <c r="C3" s="190">
        <v>120</v>
      </c>
      <c r="D3" s="168">
        <f>(C3*B3)</f>
        <v>0</v>
      </c>
      <c r="E3" s="392">
        <f>D3</f>
        <v>0</v>
      </c>
      <c r="F3" s="393"/>
      <c r="G3" s="189"/>
      <c r="H3" s="171"/>
    </row>
    <row r="4" spans="1:8" ht="15">
      <c r="A4" s="170" t="s">
        <v>124</v>
      </c>
      <c r="B4" s="167">
        <f>'Proposta Manutenção'!AF30</f>
        <v>0</v>
      </c>
      <c r="C4" s="190">
        <v>4</v>
      </c>
      <c r="D4" s="168">
        <f>(C4*B4)</f>
        <v>0</v>
      </c>
      <c r="E4" s="392">
        <f>D4</f>
        <v>0</v>
      </c>
      <c r="F4" s="393"/>
      <c r="G4" s="189"/>
      <c r="H4" s="171"/>
    </row>
    <row r="5" spans="1:8" ht="15">
      <c r="A5" s="170" t="s">
        <v>101</v>
      </c>
      <c r="B5" s="167">
        <f>'Proposta Motorista'!AF26</f>
        <v>0</v>
      </c>
      <c r="C5" s="190">
        <v>8</v>
      </c>
      <c r="D5" s="168">
        <f>(C5*B5)</f>
        <v>0</v>
      </c>
      <c r="E5" s="392">
        <f>D5</f>
        <v>0</v>
      </c>
      <c r="F5" s="393"/>
      <c r="G5" s="189"/>
      <c r="H5" s="171"/>
    </row>
    <row r="6" spans="1:8" ht="15">
      <c r="A6" s="170" t="s">
        <v>125</v>
      </c>
      <c r="B6" s="168">
        <f>'Proposta Operador Maq. Pesadas'!AF28</f>
        <v>0</v>
      </c>
      <c r="C6" s="190">
        <v>7</v>
      </c>
      <c r="D6" s="168">
        <f>(C6*B6)</f>
        <v>0</v>
      </c>
      <c r="E6" s="392">
        <f>D6</f>
        <v>0</v>
      </c>
      <c r="F6" s="393"/>
      <c r="G6" s="189"/>
      <c r="H6" s="171"/>
    </row>
    <row r="7" spans="1:8" ht="15">
      <c r="A7" s="379" t="s">
        <v>118</v>
      </c>
      <c r="B7" s="380"/>
      <c r="C7" s="380"/>
      <c r="D7" s="381"/>
      <c r="E7" s="382">
        <f>SUM(E3:F6)</f>
        <v>0</v>
      </c>
      <c r="F7" s="383"/>
      <c r="G7" s="189"/>
      <c r="H7" s="171"/>
    </row>
    <row r="8" spans="1:8" ht="15.75" thickBot="1">
      <c r="A8" s="172"/>
      <c r="B8" s="189"/>
      <c r="C8" s="189"/>
      <c r="D8" s="189"/>
      <c r="E8" s="189"/>
      <c r="F8" s="189"/>
      <c r="G8" s="189"/>
      <c r="H8" s="171"/>
    </row>
    <row r="9" spans="1:8" ht="15.75" thickBot="1">
      <c r="A9" s="384" t="s">
        <v>119</v>
      </c>
      <c r="B9" s="385"/>
      <c r="C9" s="385"/>
      <c r="D9" s="385"/>
      <c r="E9" s="385"/>
      <c r="F9" s="386"/>
      <c r="G9" s="387">
        <f>(E7*12)</f>
        <v>0</v>
      </c>
      <c r="H9" s="388"/>
    </row>
    <row r="10" spans="1:7" ht="15">
      <c r="A10" s="23"/>
      <c r="B10" s="23"/>
      <c r="C10" s="23"/>
      <c r="D10" s="23"/>
      <c r="E10" s="23"/>
      <c r="F10" s="23"/>
      <c r="G10" s="23"/>
    </row>
  </sheetData>
  <sheetProtection password="CC25" sheet="1" objects="1" scenarios="1" selectLockedCells="1" selectUnlockedCells="1"/>
  <mergeCells count="10">
    <mergeCell ref="A7:D7"/>
    <mergeCell ref="E7:F7"/>
    <mergeCell ref="A9:F9"/>
    <mergeCell ref="G9:H9"/>
    <mergeCell ref="A1:F1"/>
    <mergeCell ref="E2:F2"/>
    <mergeCell ref="E3:F3"/>
    <mergeCell ref="E4:F4"/>
    <mergeCell ref="E5:F5"/>
    <mergeCell ref="E6:F6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J61"/>
  <sheetViews>
    <sheetView showGridLines="0" zoomScalePageLayoutView="0" workbookViewId="0" topLeftCell="A1">
      <selection activeCell="C17" sqref="C17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72"/>
      <c r="R1" s="70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46"/>
      <c r="AG1" s="346"/>
      <c r="AH1" s="347"/>
    </row>
    <row r="2" spans="1:34" ht="15">
      <c r="A2" s="399" t="s">
        <v>1</v>
      </c>
      <c r="B2" s="400"/>
      <c r="C2" s="400"/>
      <c r="D2" s="400"/>
      <c r="E2" s="400"/>
      <c r="F2" s="407" t="s">
        <v>161</v>
      </c>
      <c r="G2" s="407"/>
      <c r="H2" s="407"/>
      <c r="I2" s="407"/>
      <c r="J2" s="255"/>
      <c r="K2" s="255"/>
      <c r="L2" s="255"/>
      <c r="M2" s="255"/>
      <c r="N2" s="255"/>
      <c r="O2" s="255"/>
      <c r="P2" s="1"/>
      <c r="Q2" s="81" t="s">
        <v>2</v>
      </c>
      <c r="R2" s="74"/>
      <c r="S2" s="68"/>
      <c r="T2" s="68"/>
      <c r="U2" s="7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6"/>
      <c r="AG2" s="76"/>
      <c r="AH2" s="77"/>
    </row>
    <row r="3" spans="1:34" ht="15">
      <c r="A3" s="399" t="s">
        <v>3</v>
      </c>
      <c r="B3" s="400"/>
      <c r="C3" s="400"/>
      <c r="D3" s="400"/>
      <c r="E3" s="400"/>
      <c r="F3" s="407" t="s">
        <v>162</v>
      </c>
      <c r="G3" s="407"/>
      <c r="H3" s="407"/>
      <c r="I3" s="407"/>
      <c r="J3" s="255"/>
      <c r="K3" s="255"/>
      <c r="L3" s="255"/>
      <c r="M3" s="255"/>
      <c r="N3" s="255"/>
      <c r="O3" s="255"/>
      <c r="P3" s="1"/>
      <c r="Q3" s="242"/>
      <c r="R3" s="2"/>
      <c r="S3" s="118"/>
      <c r="T3" s="3" t="s">
        <v>4</v>
      </c>
      <c r="U3" s="117"/>
      <c r="V3" s="118"/>
      <c r="W3" s="118"/>
      <c r="X3" s="118"/>
      <c r="Y3" s="118"/>
      <c r="Z3" s="118"/>
      <c r="AA3" s="118"/>
      <c r="AB3" s="118"/>
      <c r="AC3" s="348" t="s">
        <v>5</v>
      </c>
      <c r="AD3" s="348"/>
      <c r="AE3" s="118"/>
      <c r="AF3" s="4"/>
      <c r="AG3" s="4"/>
      <c r="AH3" s="5"/>
    </row>
    <row r="4" spans="1:34" ht="15">
      <c r="A4" s="403" t="s">
        <v>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242"/>
      <c r="R4" s="2"/>
      <c r="S4" s="6"/>
      <c r="T4" s="6"/>
      <c r="U4" s="6" t="s">
        <v>91</v>
      </c>
      <c r="V4" s="6"/>
      <c r="W4" s="6"/>
      <c r="X4" s="6"/>
      <c r="Y4" s="6"/>
      <c r="Z4" s="118"/>
      <c r="AA4" s="118"/>
      <c r="AB4" s="397">
        <f>'Cálculo Auxiliares'!H4</f>
        <v>166.66666666666666</v>
      </c>
      <c r="AC4" s="397"/>
      <c r="AD4" s="397"/>
      <c r="AE4" s="118"/>
      <c r="AF4" s="327">
        <f>'Cálculo Auxiliares'!I4</f>
        <v>45</v>
      </c>
      <c r="AG4" s="327"/>
      <c r="AH4" s="328"/>
    </row>
    <row r="5" spans="1:34" ht="15">
      <c r="A5" s="394" t="s">
        <v>89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242"/>
      <c r="R5" s="2"/>
      <c r="S5" s="6"/>
      <c r="T5" s="6"/>
      <c r="U5" s="6" t="s">
        <v>92</v>
      </c>
      <c r="V5" s="6"/>
      <c r="W5" s="6"/>
      <c r="X5" s="6"/>
      <c r="Y5" s="6"/>
      <c r="Z5" s="118"/>
      <c r="AA5" s="118"/>
      <c r="AB5" s="397">
        <f>'Cálculo Auxiliares'!H5</f>
        <v>3.3333333333333335</v>
      </c>
      <c r="AC5" s="397"/>
      <c r="AD5" s="397"/>
      <c r="AE5" s="118"/>
      <c r="AF5" s="327">
        <f>'Cálculo Auxiliares'!I5</f>
        <v>35.5</v>
      </c>
      <c r="AG5" s="327"/>
      <c r="AH5" s="328"/>
    </row>
    <row r="6" spans="1:34" ht="15">
      <c r="A6" s="394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242"/>
      <c r="R6" s="2"/>
      <c r="S6" s="6"/>
      <c r="T6" s="6"/>
      <c r="U6" s="6" t="s">
        <v>7</v>
      </c>
      <c r="V6" s="6"/>
      <c r="W6" s="6"/>
      <c r="X6" s="6"/>
      <c r="Y6" s="6"/>
      <c r="Z6" s="118"/>
      <c r="AA6" s="118"/>
      <c r="AB6" s="397">
        <f>'Cálculo Auxiliares'!H6</f>
        <v>333.3333333333333</v>
      </c>
      <c r="AC6" s="397"/>
      <c r="AD6" s="397"/>
      <c r="AE6" s="118"/>
      <c r="AF6" s="327">
        <f>'Cálculo Auxiliares'!I6</f>
        <v>9.999999999999998</v>
      </c>
      <c r="AG6" s="327"/>
      <c r="AH6" s="328"/>
    </row>
    <row r="7" spans="1:34" ht="15">
      <c r="A7" s="403" t="s">
        <v>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5"/>
      <c r="Q7" s="242"/>
      <c r="R7" s="2"/>
      <c r="S7" s="6"/>
      <c r="T7" s="6"/>
      <c r="U7" s="6" t="s">
        <v>8</v>
      </c>
      <c r="V7" s="6"/>
      <c r="W7" s="6"/>
      <c r="X7" s="6"/>
      <c r="Y7" s="6"/>
      <c r="Z7" s="118"/>
      <c r="AA7" s="118"/>
      <c r="AB7" s="398">
        <f>'Cálculo Auxiliares'!H7</f>
        <v>10</v>
      </c>
      <c r="AC7" s="398"/>
      <c r="AD7" s="398"/>
      <c r="AE7" s="118"/>
      <c r="AF7" s="327">
        <f>'Cálculo Auxiliares'!I7</f>
        <v>539.7</v>
      </c>
      <c r="AG7" s="327"/>
      <c r="AH7" s="328"/>
    </row>
    <row r="8" spans="1:34" ht="15">
      <c r="A8" s="399" t="s">
        <v>11</v>
      </c>
      <c r="B8" s="400"/>
      <c r="C8" s="400"/>
      <c r="D8" s="400"/>
      <c r="E8" s="400"/>
      <c r="F8" s="400"/>
      <c r="G8" s="400"/>
      <c r="H8" s="402" t="s">
        <v>90</v>
      </c>
      <c r="I8" s="402"/>
      <c r="J8" s="402"/>
      <c r="K8" s="402"/>
      <c r="L8" s="255"/>
      <c r="M8" s="255"/>
      <c r="N8" s="255"/>
      <c r="O8" s="255"/>
      <c r="P8" s="1"/>
      <c r="Q8" s="242"/>
      <c r="R8" s="2"/>
      <c r="S8" s="6"/>
      <c r="T8" s="6"/>
      <c r="U8" s="6" t="s">
        <v>10</v>
      </c>
      <c r="V8" s="6"/>
      <c r="W8" s="6"/>
      <c r="X8" s="6"/>
      <c r="Y8" s="6"/>
      <c r="Z8" s="118"/>
      <c r="AA8" s="118"/>
      <c r="AB8" s="398">
        <f>'Cálculo Auxiliares'!H8</f>
        <v>20</v>
      </c>
      <c r="AC8" s="398"/>
      <c r="AD8" s="398"/>
      <c r="AE8" s="118"/>
      <c r="AF8" s="327">
        <f>'Cálculo Auxiliares'!I8</f>
        <v>388</v>
      </c>
      <c r="AG8" s="327"/>
      <c r="AH8" s="328"/>
    </row>
    <row r="9" spans="1:34" ht="15">
      <c r="A9" s="399" t="s">
        <v>13</v>
      </c>
      <c r="B9" s="400"/>
      <c r="C9" s="400"/>
      <c r="D9" s="400"/>
      <c r="E9" s="400"/>
      <c r="F9" s="400"/>
      <c r="G9" s="400"/>
      <c r="H9" s="401">
        <v>920.43</v>
      </c>
      <c r="I9" s="401"/>
      <c r="J9" s="401"/>
      <c r="K9" s="401"/>
      <c r="L9" s="255"/>
      <c r="M9" s="255"/>
      <c r="N9" s="255"/>
      <c r="O9" s="255"/>
      <c r="P9" s="1"/>
      <c r="Q9" s="242"/>
      <c r="R9" s="2"/>
      <c r="S9" s="6"/>
      <c r="T9" s="6"/>
      <c r="U9" s="6" t="s">
        <v>12</v>
      </c>
      <c r="V9" s="6"/>
      <c r="W9" s="6"/>
      <c r="X9" s="6"/>
      <c r="Y9" s="6"/>
      <c r="Z9" s="118"/>
      <c r="AA9" s="118"/>
      <c r="AB9" s="398">
        <f>'Cálculo Auxiliares'!H9</f>
        <v>3.3333333333333335</v>
      </c>
      <c r="AC9" s="398"/>
      <c r="AD9" s="398"/>
      <c r="AE9" s="118"/>
      <c r="AF9" s="327">
        <f>'Cálculo Auxiliares'!I9</f>
        <v>33.166666666666664</v>
      </c>
      <c r="AG9" s="327"/>
      <c r="AH9" s="328"/>
    </row>
    <row r="10" spans="1:34" ht="15">
      <c r="A10" s="399" t="s">
        <v>15</v>
      </c>
      <c r="B10" s="400"/>
      <c r="C10" s="400"/>
      <c r="D10" s="400"/>
      <c r="E10" s="400"/>
      <c r="F10" s="400"/>
      <c r="G10" s="400"/>
      <c r="H10" s="402" t="s">
        <v>90</v>
      </c>
      <c r="I10" s="402"/>
      <c r="J10" s="402"/>
      <c r="K10" s="402"/>
      <c r="L10" s="255"/>
      <c r="M10" s="255"/>
      <c r="N10" s="255"/>
      <c r="O10" s="255"/>
      <c r="P10" s="1"/>
      <c r="Q10" s="242"/>
      <c r="R10" s="2"/>
      <c r="S10" s="6"/>
      <c r="T10" s="6"/>
      <c r="U10" s="6" t="s">
        <v>14</v>
      </c>
      <c r="V10" s="6"/>
      <c r="W10" s="6"/>
      <c r="X10" s="6"/>
      <c r="Y10" s="6"/>
      <c r="Z10" s="118"/>
      <c r="AA10" s="118"/>
      <c r="AB10" s="398">
        <f>'Cálculo Auxiliares'!H10</f>
        <v>10</v>
      </c>
      <c r="AC10" s="398"/>
      <c r="AD10" s="398"/>
      <c r="AE10" s="118"/>
      <c r="AF10" s="327">
        <f>'Cálculo Auxiliares'!I10</f>
        <v>374.5</v>
      </c>
      <c r="AG10" s="327"/>
      <c r="AH10" s="328"/>
    </row>
    <row r="11" spans="1:34" ht="15">
      <c r="A11" s="399" t="s">
        <v>16</v>
      </c>
      <c r="B11" s="400"/>
      <c r="C11" s="400"/>
      <c r="D11" s="400"/>
      <c r="E11" s="400"/>
      <c r="F11" s="400"/>
      <c r="G11" s="400"/>
      <c r="H11" s="402">
        <v>2016</v>
      </c>
      <c r="I11" s="402"/>
      <c r="J11" s="402"/>
      <c r="K11" s="402"/>
      <c r="L11" s="255"/>
      <c r="M11" s="255"/>
      <c r="N11" s="255"/>
      <c r="O11" s="255"/>
      <c r="P11" s="1"/>
      <c r="Q11" s="242"/>
      <c r="R11" s="2"/>
      <c r="S11" s="6"/>
      <c r="T11" s="3" t="s">
        <v>24</v>
      </c>
      <c r="U11" s="11"/>
      <c r="V11" s="118"/>
      <c r="W11" s="6"/>
      <c r="X11" s="6"/>
      <c r="Y11" s="6"/>
      <c r="Z11" s="118"/>
      <c r="AA11" s="118"/>
      <c r="AB11" s="282"/>
      <c r="AC11" s="282"/>
      <c r="AD11" s="282"/>
      <c r="AE11" s="118"/>
      <c r="AF11" s="327"/>
      <c r="AG11" s="327"/>
      <c r="AH11" s="328"/>
    </row>
    <row r="12" spans="1:34" ht="15">
      <c r="A12" s="67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62"/>
      <c r="O12" s="362"/>
      <c r="P12" s="363"/>
      <c r="Q12" s="242"/>
      <c r="R12" s="2"/>
      <c r="S12" s="118"/>
      <c r="T12" s="10"/>
      <c r="U12" s="6" t="s">
        <v>25</v>
      </c>
      <c r="V12" s="10"/>
      <c r="W12" s="118"/>
      <c r="X12" s="118"/>
      <c r="Y12" s="118"/>
      <c r="Z12" s="118"/>
      <c r="AA12" s="118"/>
      <c r="AB12" s="408">
        <f>'Cálculo Auxiliares'!H14</f>
        <v>2.0833333333333335</v>
      </c>
      <c r="AC12" s="408"/>
      <c r="AD12" s="408"/>
      <c r="AE12" s="118"/>
      <c r="AF12" s="327">
        <f>'Cálculo Auxiliares'!I14</f>
        <v>52.56250000000001</v>
      </c>
      <c r="AG12" s="327"/>
      <c r="AH12" s="328"/>
    </row>
    <row r="13" spans="1:62" ht="15">
      <c r="A13" s="94" t="s">
        <v>19</v>
      </c>
      <c r="B13" s="95"/>
      <c r="C13" s="95"/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324"/>
      <c r="O13" s="324"/>
      <c r="P13" s="325"/>
      <c r="Q13" s="242"/>
      <c r="R13" s="2"/>
      <c r="S13" s="118"/>
      <c r="T13" s="6"/>
      <c r="U13" s="6" t="s">
        <v>26</v>
      </c>
      <c r="V13" s="6"/>
      <c r="W13" s="6"/>
      <c r="X13" s="6"/>
      <c r="Y13" s="118"/>
      <c r="Z13" s="118"/>
      <c r="AA13" s="118"/>
      <c r="AB13" s="408">
        <f>'Cálculo Auxiliares'!H15</f>
        <v>1.6666666666666667</v>
      </c>
      <c r="AC13" s="408"/>
      <c r="AD13" s="408"/>
      <c r="AE13" s="118"/>
      <c r="AF13" s="327">
        <f>'Cálculo Auxiliares'!I15</f>
        <v>29.583333333333336</v>
      </c>
      <c r="AG13" s="327"/>
      <c r="AH13" s="328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106"/>
      <c r="B14" s="242"/>
      <c r="C14" s="251" t="s">
        <v>21</v>
      </c>
      <c r="D14" s="242"/>
      <c r="E14" s="242"/>
      <c r="F14" s="253"/>
      <c r="G14" s="291" t="s">
        <v>5</v>
      </c>
      <c r="H14" s="291"/>
      <c r="I14" s="242"/>
      <c r="J14" s="406" t="s">
        <v>22</v>
      </c>
      <c r="K14" s="406"/>
      <c r="L14" s="406"/>
      <c r="M14" s="406"/>
      <c r="N14" s="291" t="s">
        <v>23</v>
      </c>
      <c r="O14" s="291"/>
      <c r="P14" s="292"/>
      <c r="Q14" s="242"/>
      <c r="R14" s="2"/>
      <c r="S14" s="118"/>
      <c r="T14" s="6"/>
      <c r="U14" s="6" t="s">
        <v>29</v>
      </c>
      <c r="V14" s="6"/>
      <c r="W14" s="6"/>
      <c r="X14" s="6"/>
      <c r="Y14" s="118"/>
      <c r="Z14" s="118"/>
      <c r="AA14" s="118"/>
      <c r="AB14" s="408">
        <f>'Cálculo Auxiliares'!H16</f>
        <v>3.3333333333333335</v>
      </c>
      <c r="AC14" s="408"/>
      <c r="AD14" s="408"/>
      <c r="AE14" s="118"/>
      <c r="AF14" s="327">
        <f>'Cálculo Auxiliares'!I16</f>
        <v>81.9</v>
      </c>
      <c r="AG14" s="327"/>
      <c r="AH14" s="328"/>
      <c r="BC14" s="7" t="s">
        <v>20</v>
      </c>
    </row>
    <row r="15" spans="1:34" ht="15">
      <c r="A15" s="106"/>
      <c r="B15" s="242"/>
      <c r="C15" s="242"/>
      <c r="D15" s="369" t="s">
        <v>90</v>
      </c>
      <c r="E15" s="369"/>
      <c r="F15" s="253"/>
      <c r="G15" s="369">
        <v>120</v>
      </c>
      <c r="H15" s="369"/>
      <c r="I15" s="242"/>
      <c r="J15" s="242"/>
      <c r="K15" s="242"/>
      <c r="L15" s="242"/>
      <c r="M15" s="242"/>
      <c r="N15" s="276">
        <f>(G15*H9)</f>
        <v>110451.59999999999</v>
      </c>
      <c r="O15" s="276"/>
      <c r="P15" s="277"/>
      <c r="Q15" s="242"/>
      <c r="R15" s="2"/>
      <c r="S15" s="118"/>
      <c r="T15" s="6"/>
      <c r="U15" s="6" t="s">
        <v>31</v>
      </c>
      <c r="V15" s="6"/>
      <c r="W15" s="6"/>
      <c r="X15" s="6"/>
      <c r="Y15" s="118"/>
      <c r="Z15" s="118"/>
      <c r="AA15" s="118"/>
      <c r="AB15" s="408">
        <f>'Cálculo Auxiliares'!H17</f>
        <v>4.166666666666667</v>
      </c>
      <c r="AC15" s="408"/>
      <c r="AD15" s="408"/>
      <c r="AE15" s="118"/>
      <c r="AF15" s="327">
        <f>'Cálculo Auxiliares'!I17</f>
        <v>63.25</v>
      </c>
      <c r="AG15" s="327"/>
      <c r="AH15" s="328"/>
    </row>
    <row r="16" spans="1:34" ht="15">
      <c r="A16" s="106"/>
      <c r="B16" s="242"/>
      <c r="C16" s="242"/>
      <c r="D16" s="252"/>
      <c r="E16" s="252"/>
      <c r="F16" s="242"/>
      <c r="G16" s="242"/>
      <c r="H16" s="242"/>
      <c r="I16" s="242"/>
      <c r="J16" s="242"/>
      <c r="K16" s="242"/>
      <c r="L16" s="242"/>
      <c r="M16" s="242"/>
      <c r="N16" s="285">
        <f>SUM(N15:P15)</f>
        <v>110451.59999999999</v>
      </c>
      <c r="O16" s="285"/>
      <c r="P16" s="286"/>
      <c r="Q16" s="242"/>
      <c r="R16" s="2"/>
      <c r="S16" s="118"/>
      <c r="T16" s="6"/>
      <c r="U16" s="6" t="s">
        <v>33</v>
      </c>
      <c r="V16" s="6"/>
      <c r="W16" s="6"/>
      <c r="X16" s="6"/>
      <c r="Y16" s="118"/>
      <c r="Z16" s="118"/>
      <c r="AA16" s="118"/>
      <c r="AB16" s="408">
        <f>'Cálculo Auxiliares'!H18</f>
        <v>8.333333333333334</v>
      </c>
      <c r="AC16" s="408"/>
      <c r="AD16" s="408"/>
      <c r="AE16" s="118"/>
      <c r="AF16" s="327">
        <f>'Cálculo Auxiliares'!I18</f>
        <v>135</v>
      </c>
      <c r="AG16" s="327"/>
      <c r="AH16" s="328"/>
    </row>
    <row r="17" spans="1:34" ht="15">
      <c r="A17" s="98" t="s">
        <v>18</v>
      </c>
      <c r="B17" s="99"/>
      <c r="C17" s="100">
        <v>1</v>
      </c>
      <c r="D17" s="99"/>
      <c r="E17" s="99"/>
      <c r="F17" s="99"/>
      <c r="G17" s="99"/>
      <c r="H17" s="99"/>
      <c r="I17" s="99"/>
      <c r="J17" s="99"/>
      <c r="K17" s="99"/>
      <c r="L17" s="101"/>
      <c r="M17" s="101"/>
      <c r="N17" s="321"/>
      <c r="O17" s="321"/>
      <c r="P17" s="322"/>
      <c r="Q17" s="242"/>
      <c r="R17" s="2"/>
      <c r="S17" s="118"/>
      <c r="T17" s="6"/>
      <c r="U17" s="6" t="s">
        <v>35</v>
      </c>
      <c r="V17" s="6"/>
      <c r="W17" s="6"/>
      <c r="X17" s="6"/>
      <c r="Y17" s="118"/>
      <c r="Z17" s="118"/>
      <c r="AA17" s="118"/>
      <c r="AB17" s="408">
        <f>'Cálculo Auxiliares'!H19</f>
        <v>1.25</v>
      </c>
      <c r="AC17" s="408"/>
      <c r="AD17" s="408"/>
      <c r="AE17" s="118"/>
      <c r="AF17" s="327">
        <f>'Cálculo Auxiliares'!I19</f>
        <v>17.375</v>
      </c>
      <c r="AG17" s="327"/>
      <c r="AH17" s="328"/>
    </row>
    <row r="18" spans="1:34" ht="15">
      <c r="A18" s="315" t="s">
        <v>27</v>
      </c>
      <c r="B18" s="297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316"/>
      <c r="Q18" s="242"/>
      <c r="R18" s="2"/>
      <c r="S18" s="118"/>
      <c r="T18" s="6"/>
      <c r="U18" s="6" t="s">
        <v>37</v>
      </c>
      <c r="V18" s="6"/>
      <c r="W18" s="6"/>
      <c r="X18" s="6"/>
      <c r="Y18" s="118"/>
      <c r="Z18" s="118"/>
      <c r="AA18" s="118"/>
      <c r="AB18" s="408">
        <f>'Cálculo Auxiliares'!H20</f>
        <v>1.25</v>
      </c>
      <c r="AC18" s="408"/>
      <c r="AD18" s="408"/>
      <c r="AE18" s="118"/>
      <c r="AF18" s="327">
        <f>'Cálculo Auxiliares'!I20</f>
        <v>10.9375</v>
      </c>
      <c r="AG18" s="327"/>
      <c r="AH18" s="328"/>
    </row>
    <row r="19" spans="1:34" ht="15.75" thickBot="1">
      <c r="A19" s="106"/>
      <c r="B19" s="242"/>
      <c r="C19" s="242" t="s">
        <v>28</v>
      </c>
      <c r="D19" s="242"/>
      <c r="E19" s="242"/>
      <c r="F19" s="242"/>
      <c r="G19" s="255"/>
      <c r="H19" s="255"/>
      <c r="I19" s="242"/>
      <c r="J19" s="12"/>
      <c r="K19" s="12"/>
      <c r="L19" s="12">
        <v>0.2</v>
      </c>
      <c r="M19" s="245">
        <f>IF($C$17=1,'Cálculo Auxiliares'!L58,0)</f>
        <v>0.2</v>
      </c>
      <c r="N19" s="279">
        <f>(N$16*M19)</f>
        <v>22090.32</v>
      </c>
      <c r="O19" s="279"/>
      <c r="P19" s="280"/>
      <c r="Q19" s="242"/>
      <c r="R19" s="2"/>
      <c r="S19" s="118"/>
      <c r="T19" s="118"/>
      <c r="U19" s="119" t="s">
        <v>42</v>
      </c>
      <c r="V19" s="118"/>
      <c r="W19" s="118"/>
      <c r="X19" s="118"/>
      <c r="Y19" s="118"/>
      <c r="Z19" s="118"/>
      <c r="AA19" s="118"/>
      <c r="AB19" s="305"/>
      <c r="AC19" s="305"/>
      <c r="AD19" s="305"/>
      <c r="AE19" s="118"/>
      <c r="AF19" s="319">
        <f>SUM(AF4:AH18)</f>
        <v>1816.4750000000001</v>
      </c>
      <c r="AG19" s="319"/>
      <c r="AH19" s="320"/>
    </row>
    <row r="20" spans="1:34" ht="15.75" thickBot="1">
      <c r="A20" s="106"/>
      <c r="B20" s="242"/>
      <c r="C20" s="242" t="s">
        <v>30</v>
      </c>
      <c r="D20" s="242"/>
      <c r="E20" s="242"/>
      <c r="F20" s="242"/>
      <c r="G20" s="255"/>
      <c r="H20" s="255"/>
      <c r="I20" s="242"/>
      <c r="J20" s="245"/>
      <c r="K20" s="245"/>
      <c r="L20" s="245">
        <v>0.015</v>
      </c>
      <c r="M20" s="245">
        <f>IF($C$17=1,'Cálculo Auxiliares'!L59,0)</f>
        <v>0.015</v>
      </c>
      <c r="N20" s="279">
        <f>(N$16*M20)</f>
        <v>1656.774</v>
      </c>
      <c r="O20" s="279"/>
      <c r="P20" s="280"/>
      <c r="Q20" s="261"/>
      <c r="R20" s="64"/>
      <c r="S20" s="65"/>
      <c r="T20" s="288" t="s">
        <v>43</v>
      </c>
      <c r="U20" s="288"/>
      <c r="V20" s="288"/>
      <c r="W20" s="288"/>
      <c r="X20" s="288"/>
      <c r="Y20" s="288"/>
      <c r="Z20" s="66"/>
      <c r="AA20" s="66"/>
      <c r="AB20" s="66"/>
      <c r="AC20" s="66"/>
      <c r="AD20" s="66"/>
      <c r="AE20" s="66"/>
      <c r="AF20" s="287">
        <f>SUM(N59,AF19)</f>
        <v>229043.55596</v>
      </c>
      <c r="AG20" s="288"/>
      <c r="AH20" s="289"/>
    </row>
    <row r="21" spans="1:34" ht="15">
      <c r="A21" s="106"/>
      <c r="B21" s="242"/>
      <c r="C21" s="242" t="s">
        <v>32</v>
      </c>
      <c r="D21" s="242"/>
      <c r="E21" s="242"/>
      <c r="F21" s="242"/>
      <c r="G21" s="255"/>
      <c r="H21" s="255"/>
      <c r="I21" s="242"/>
      <c r="J21" s="245"/>
      <c r="K21" s="245"/>
      <c r="L21" s="245">
        <v>0.01</v>
      </c>
      <c r="M21" s="245">
        <f>IF($C$17=1,'Cálculo Auxiliares'!L60,0)</f>
        <v>0.01</v>
      </c>
      <c r="N21" s="279">
        <f aca="true" t="shared" si="0" ref="N21:N26">(N$16*M21)</f>
        <v>1104.5159999999998</v>
      </c>
      <c r="O21" s="279"/>
      <c r="P21" s="280"/>
      <c r="Q21" s="80"/>
      <c r="R21" s="79"/>
      <c r="S21" s="80"/>
      <c r="T21" s="81" t="s">
        <v>45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2"/>
      <c r="AH21" s="83"/>
    </row>
    <row r="22" spans="1:34" ht="15">
      <c r="A22" s="106"/>
      <c r="B22" s="242"/>
      <c r="C22" s="242" t="s">
        <v>34</v>
      </c>
      <c r="D22" s="242"/>
      <c r="E22" s="242"/>
      <c r="F22" s="242"/>
      <c r="G22" s="255"/>
      <c r="H22" s="255"/>
      <c r="I22" s="242"/>
      <c r="J22" s="245"/>
      <c r="K22" s="245"/>
      <c r="L22" s="245">
        <v>0.002</v>
      </c>
      <c r="M22" s="245">
        <f>IF($C$17=1,'Cálculo Auxiliares'!L61,0)</f>
        <v>0.002</v>
      </c>
      <c r="N22" s="279">
        <f t="shared" si="0"/>
        <v>220.9032</v>
      </c>
      <c r="O22" s="279"/>
      <c r="P22" s="280"/>
      <c r="Q22" s="242"/>
      <c r="R22" s="2"/>
      <c r="S22" s="118"/>
      <c r="T22" s="118"/>
      <c r="U22" s="118" t="s">
        <v>47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311">
        <f>AF20</f>
        <v>229043.55596</v>
      </c>
      <c r="AG22" s="311"/>
      <c r="AH22" s="312"/>
    </row>
    <row r="23" spans="1:34" ht="15">
      <c r="A23" s="106"/>
      <c r="B23" s="242"/>
      <c r="C23" s="242" t="s">
        <v>36</v>
      </c>
      <c r="D23" s="242"/>
      <c r="E23" s="242"/>
      <c r="F23" s="242"/>
      <c r="G23" s="255"/>
      <c r="H23" s="255"/>
      <c r="I23" s="242"/>
      <c r="J23" s="245"/>
      <c r="K23" s="245"/>
      <c r="L23" s="245">
        <v>0.025</v>
      </c>
      <c r="M23" s="245">
        <f>IF($C$17=1,'Cálculo Auxiliares'!L62,0)</f>
        <v>0.025</v>
      </c>
      <c r="N23" s="279">
        <f t="shared" si="0"/>
        <v>2761.29</v>
      </c>
      <c r="O23" s="279"/>
      <c r="P23" s="280"/>
      <c r="Q23" s="242"/>
      <c r="R23" s="2"/>
      <c r="S23" s="118"/>
      <c r="T23" s="118"/>
      <c r="U23" s="118" t="s">
        <v>49</v>
      </c>
      <c r="V23" s="118"/>
      <c r="W23" s="118"/>
      <c r="X23" s="118"/>
      <c r="Y23" s="118"/>
      <c r="Z23" s="118"/>
      <c r="AA23" s="118"/>
      <c r="AB23" s="118"/>
      <c r="AC23" s="118"/>
      <c r="AD23" s="118"/>
      <c r="AE23" s="16">
        <v>0.04</v>
      </c>
      <c r="AF23" s="309">
        <f>(AF22*AE23)</f>
        <v>9161.7422384</v>
      </c>
      <c r="AG23" s="309"/>
      <c r="AH23" s="310"/>
    </row>
    <row r="24" spans="1:34" ht="15">
      <c r="A24" s="106"/>
      <c r="B24" s="242"/>
      <c r="C24" s="242" t="s">
        <v>38</v>
      </c>
      <c r="D24" s="242"/>
      <c r="E24" s="242"/>
      <c r="F24" s="242"/>
      <c r="G24" s="255"/>
      <c r="H24" s="255"/>
      <c r="I24" s="242"/>
      <c r="J24" s="245"/>
      <c r="K24" s="245"/>
      <c r="L24" s="245">
        <v>0.08</v>
      </c>
      <c r="M24" s="245">
        <v>0.08</v>
      </c>
      <c r="N24" s="279">
        <f t="shared" si="0"/>
        <v>8836.127999999999</v>
      </c>
      <c r="O24" s="279"/>
      <c r="P24" s="280"/>
      <c r="Q24" s="242"/>
      <c r="R24" s="2"/>
      <c r="S24" s="118"/>
      <c r="T24" s="118"/>
      <c r="U24" s="119" t="s">
        <v>42</v>
      </c>
      <c r="V24" s="118"/>
      <c r="W24" s="118"/>
      <c r="X24" s="118"/>
      <c r="Y24" s="118"/>
      <c r="Z24" s="118"/>
      <c r="AA24" s="118"/>
      <c r="AB24" s="118"/>
      <c r="AC24" s="118"/>
      <c r="AD24" s="118"/>
      <c r="AE24" s="12"/>
      <c r="AF24" s="311">
        <f>SUM(AF22:AH23)</f>
        <v>238205.2981984</v>
      </c>
      <c r="AG24" s="311"/>
      <c r="AH24" s="312"/>
    </row>
    <row r="25" spans="1:34" ht="15">
      <c r="A25" s="106"/>
      <c r="B25" s="242"/>
      <c r="C25" s="242" t="s">
        <v>39</v>
      </c>
      <c r="D25" s="242"/>
      <c r="E25" s="242"/>
      <c r="F25" s="242"/>
      <c r="G25" s="255"/>
      <c r="H25" s="255"/>
      <c r="I25" s="242"/>
      <c r="J25" s="245"/>
      <c r="K25" s="245"/>
      <c r="L25" s="245">
        <v>0.03</v>
      </c>
      <c r="M25" s="245">
        <f>IF($C$17=1,'Cálculo Auxiliares'!L64,0)</f>
        <v>0.03</v>
      </c>
      <c r="N25" s="279">
        <f t="shared" si="0"/>
        <v>3313.548</v>
      </c>
      <c r="O25" s="279"/>
      <c r="P25" s="280"/>
      <c r="Q25" s="68"/>
      <c r="R25" s="74"/>
      <c r="S25" s="68"/>
      <c r="T25" s="81" t="s">
        <v>52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85"/>
      <c r="AH25" s="86"/>
    </row>
    <row r="26" spans="1:34" ht="15">
      <c r="A26" s="106"/>
      <c r="B26" s="242"/>
      <c r="C26" s="242" t="s">
        <v>40</v>
      </c>
      <c r="D26" s="242"/>
      <c r="E26" s="242"/>
      <c r="F26" s="242"/>
      <c r="G26" s="255"/>
      <c r="H26" s="255"/>
      <c r="I26" s="242"/>
      <c r="J26" s="245"/>
      <c r="K26" s="245"/>
      <c r="L26" s="245">
        <v>0.006</v>
      </c>
      <c r="M26" s="245">
        <f>IF($C$17=1,'Cálculo Auxiliares'!L65,0)</f>
        <v>0.006</v>
      </c>
      <c r="N26" s="279">
        <f t="shared" si="0"/>
        <v>662.7095999999999</v>
      </c>
      <c r="O26" s="279"/>
      <c r="P26" s="280"/>
      <c r="Q26" s="242"/>
      <c r="R26" s="2"/>
      <c r="S26" s="118"/>
      <c r="T26" s="118"/>
      <c r="U26" s="118" t="s">
        <v>54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313">
        <f>AF24</f>
        <v>238205.2981984</v>
      </c>
      <c r="AG26" s="313"/>
      <c r="AH26" s="314"/>
    </row>
    <row r="27" spans="1:34" ht="15">
      <c r="A27" s="106"/>
      <c r="B27" s="242"/>
      <c r="C27" s="13" t="s">
        <v>41</v>
      </c>
      <c r="D27" s="13"/>
      <c r="E27" s="13"/>
      <c r="F27" s="13"/>
      <c r="G27" s="255"/>
      <c r="H27" s="255"/>
      <c r="I27" s="242"/>
      <c r="J27" s="255"/>
      <c r="K27" s="246"/>
      <c r="L27" s="246"/>
      <c r="M27" s="245">
        <f>SUM(M19:M26)</f>
        <v>0.3680000000000001</v>
      </c>
      <c r="N27" s="283">
        <f>SUM(N19:P26)</f>
        <v>40646.1888</v>
      </c>
      <c r="O27" s="283"/>
      <c r="P27" s="284"/>
      <c r="Q27" s="242"/>
      <c r="R27" s="2"/>
      <c r="S27" s="118"/>
      <c r="T27" s="118"/>
      <c r="U27" s="118" t="s">
        <v>56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6">
        <v>0.08</v>
      </c>
      <c r="AF27" s="309">
        <f>(AE27*AF26)</f>
        <v>19056.423855872003</v>
      </c>
      <c r="AG27" s="309"/>
      <c r="AH27" s="310"/>
    </row>
    <row r="28" spans="1:34" ht="15">
      <c r="A28" s="106"/>
      <c r="B28" s="242"/>
      <c r="C28" s="242"/>
      <c r="D28" s="242"/>
      <c r="E28" s="13"/>
      <c r="F28" s="242"/>
      <c r="G28" s="242"/>
      <c r="H28" s="242"/>
      <c r="I28" s="242"/>
      <c r="J28" s="242"/>
      <c r="K28" s="14"/>
      <c r="L28" s="246"/>
      <c r="M28" s="246"/>
      <c r="N28" s="279"/>
      <c r="O28" s="279"/>
      <c r="P28" s="280"/>
      <c r="Q28" s="242"/>
      <c r="R28" s="2"/>
      <c r="S28" s="118"/>
      <c r="T28" s="118"/>
      <c r="U28" s="119" t="s">
        <v>42</v>
      </c>
      <c r="V28" s="119"/>
      <c r="W28" s="118"/>
      <c r="X28" s="118"/>
      <c r="Y28" s="118"/>
      <c r="Z28" s="118"/>
      <c r="AA28" s="118"/>
      <c r="AB28" s="118"/>
      <c r="AC28" s="118"/>
      <c r="AD28" s="118"/>
      <c r="AE28" s="118"/>
      <c r="AF28" s="311">
        <f>SUM(AF26:AH27)</f>
        <v>257261.72205427202</v>
      </c>
      <c r="AG28" s="311"/>
      <c r="AH28" s="312"/>
    </row>
    <row r="29" spans="1:34" ht="15">
      <c r="A29" s="290" t="s">
        <v>44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2"/>
      <c r="Q29" s="68"/>
      <c r="R29" s="74"/>
      <c r="S29" s="68"/>
      <c r="T29" s="81" t="s">
        <v>59</v>
      </c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87"/>
      <c r="AG29" s="88"/>
      <c r="AH29" s="89"/>
    </row>
    <row r="30" spans="1:34" ht="15">
      <c r="A30" s="106"/>
      <c r="B30" s="242"/>
      <c r="C30" s="15" t="s">
        <v>46</v>
      </c>
      <c r="D30" s="15"/>
      <c r="E30" s="15"/>
      <c r="F30" s="15"/>
      <c r="G30" s="255"/>
      <c r="H30" s="255"/>
      <c r="I30" s="242"/>
      <c r="J30" s="278">
        <v>0.11111111111111109</v>
      </c>
      <c r="K30" s="278"/>
      <c r="L30" s="278"/>
      <c r="M30" s="278"/>
      <c r="N30" s="279">
        <f>(N$16*J30)</f>
        <v>12272.399999999996</v>
      </c>
      <c r="O30" s="279"/>
      <c r="P30" s="280"/>
      <c r="Q30" s="242"/>
      <c r="R30" s="2"/>
      <c r="S30" s="118"/>
      <c r="T30" s="11"/>
      <c r="U30" s="118" t="s">
        <v>61</v>
      </c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311">
        <f>AF28</f>
        <v>257261.72205427202</v>
      </c>
      <c r="AG30" s="311"/>
      <c r="AH30" s="312"/>
    </row>
    <row r="31" spans="1:34" ht="15">
      <c r="A31" s="106"/>
      <c r="B31" s="242"/>
      <c r="C31" s="15" t="s">
        <v>48</v>
      </c>
      <c r="D31" s="15"/>
      <c r="E31" s="15"/>
      <c r="F31" s="15"/>
      <c r="G31" s="255"/>
      <c r="H31" s="255"/>
      <c r="I31" s="242"/>
      <c r="J31" s="281">
        <v>0.0194</v>
      </c>
      <c r="K31" s="282"/>
      <c r="L31" s="282"/>
      <c r="M31" s="282"/>
      <c r="N31" s="279">
        <f aca="true" t="shared" si="1" ref="N31:N37">(N$16*J31)</f>
        <v>2142.76104</v>
      </c>
      <c r="O31" s="279"/>
      <c r="P31" s="280"/>
      <c r="Q31" s="242"/>
      <c r="R31" s="2"/>
      <c r="S31" s="118"/>
      <c r="T31" s="11"/>
      <c r="U31" s="118" t="s">
        <v>62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8">
        <f>IF($C$17=1,'Cálculo Auxiliares'!L91,0)</f>
        <v>0.03</v>
      </c>
      <c r="AF31" s="307">
        <f>(AF$30*AE31)</f>
        <v>7717.85166162816</v>
      </c>
      <c r="AG31" s="307"/>
      <c r="AH31" s="308"/>
    </row>
    <row r="32" spans="1:34" ht="15">
      <c r="A32" s="106"/>
      <c r="B32" s="242"/>
      <c r="C32" s="15" t="s">
        <v>50</v>
      </c>
      <c r="D32" s="15"/>
      <c r="E32" s="15"/>
      <c r="F32" s="15"/>
      <c r="G32" s="255"/>
      <c r="H32" s="255"/>
      <c r="I32" s="242"/>
      <c r="J32" s="281">
        <v>0.0139</v>
      </c>
      <c r="K32" s="282"/>
      <c r="L32" s="282"/>
      <c r="M32" s="282"/>
      <c r="N32" s="279">
        <f t="shared" si="1"/>
        <v>1535.27724</v>
      </c>
      <c r="O32" s="279"/>
      <c r="P32" s="280"/>
      <c r="Q32" s="242"/>
      <c r="R32" s="2"/>
      <c r="S32" s="118"/>
      <c r="T32" s="11"/>
      <c r="U32" s="118" t="s">
        <v>64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8">
        <f>IF($C$17=1,'Cálculo Auxiliares'!L92,0)</f>
        <v>0.0065</v>
      </c>
      <c r="AF32" s="307">
        <f>(AF$30*AE32)</f>
        <v>1672.201193352768</v>
      </c>
      <c r="AG32" s="307"/>
      <c r="AH32" s="308"/>
    </row>
    <row r="33" spans="1:34" ht="15">
      <c r="A33" s="106"/>
      <c r="B33" s="242"/>
      <c r="C33" s="15" t="s">
        <v>51</v>
      </c>
      <c r="D33" s="15"/>
      <c r="E33" s="15"/>
      <c r="F33" s="15"/>
      <c r="G33" s="255"/>
      <c r="H33" s="255"/>
      <c r="I33" s="242"/>
      <c r="J33" s="281">
        <v>0.0033</v>
      </c>
      <c r="K33" s="282"/>
      <c r="L33" s="282"/>
      <c r="M33" s="282"/>
      <c r="N33" s="279">
        <f t="shared" si="1"/>
        <v>364.49028</v>
      </c>
      <c r="O33" s="279"/>
      <c r="P33" s="280"/>
      <c r="Q33" s="242"/>
      <c r="R33" s="2"/>
      <c r="S33" s="118"/>
      <c r="T33" s="118"/>
      <c r="U33" s="118" t="s">
        <v>66</v>
      </c>
      <c r="V33" s="118"/>
      <c r="W33" s="118"/>
      <c r="X33" s="118"/>
      <c r="Y33" s="118"/>
      <c r="Z33" s="118"/>
      <c r="AA33" s="118"/>
      <c r="AB33" s="118"/>
      <c r="AC33" s="118"/>
      <c r="AD33" s="118"/>
      <c r="AE33" s="18">
        <f>IF($C$17=1,'Cálculo Auxiliares'!L93,0)</f>
        <v>0.03</v>
      </c>
      <c r="AF33" s="307">
        <f>(AF$30*AE33)</f>
        <v>7717.85166162816</v>
      </c>
      <c r="AG33" s="307"/>
      <c r="AH33" s="308"/>
    </row>
    <row r="34" spans="1:34" ht="15">
      <c r="A34" s="106"/>
      <c r="B34" s="242"/>
      <c r="C34" s="15" t="s">
        <v>53</v>
      </c>
      <c r="D34" s="15"/>
      <c r="E34" s="15"/>
      <c r="F34" s="15"/>
      <c r="G34" s="255"/>
      <c r="H34" s="255"/>
      <c r="I34" s="242"/>
      <c r="J34" s="281">
        <v>0.0027</v>
      </c>
      <c r="K34" s="282"/>
      <c r="L34" s="282"/>
      <c r="M34" s="282"/>
      <c r="N34" s="279">
        <f t="shared" si="1"/>
        <v>298.21932</v>
      </c>
      <c r="O34" s="279"/>
      <c r="P34" s="280"/>
      <c r="Q34" s="242"/>
      <c r="R34" s="2"/>
      <c r="S34" s="118"/>
      <c r="T34" s="118"/>
      <c r="U34" s="118" t="s">
        <v>68</v>
      </c>
      <c r="V34" s="118"/>
      <c r="W34" s="118"/>
      <c r="X34" s="118"/>
      <c r="Y34" s="118"/>
      <c r="Z34" s="118"/>
      <c r="AA34" s="118"/>
      <c r="AB34" s="118"/>
      <c r="AC34" s="118"/>
      <c r="AD34" s="118"/>
      <c r="AE34" s="18">
        <f>IF($C$17=2,'Cálculo Auxiliares'!L94,0)</f>
        <v>0</v>
      </c>
      <c r="AF34" s="307">
        <f>(AF$30*AE34)</f>
        <v>0</v>
      </c>
      <c r="AG34" s="307"/>
      <c r="AH34" s="308"/>
    </row>
    <row r="35" spans="1:34" ht="15">
      <c r="A35" s="106"/>
      <c r="B35" s="242"/>
      <c r="C35" s="17" t="s">
        <v>55</v>
      </c>
      <c r="D35" s="17"/>
      <c r="E35" s="17"/>
      <c r="F35" s="17"/>
      <c r="G35" s="255"/>
      <c r="H35" s="255"/>
      <c r="I35" s="242"/>
      <c r="J35" s="304">
        <v>0.0007</v>
      </c>
      <c r="K35" s="304"/>
      <c r="L35" s="304"/>
      <c r="M35" s="304"/>
      <c r="N35" s="279">
        <f t="shared" si="1"/>
        <v>77.31612</v>
      </c>
      <c r="O35" s="279"/>
      <c r="P35" s="280"/>
      <c r="Q35" s="242"/>
      <c r="R35" s="2"/>
      <c r="S35" s="118"/>
      <c r="T35" s="118"/>
      <c r="U35" s="119" t="s">
        <v>70</v>
      </c>
      <c r="V35" s="119"/>
      <c r="W35" s="119"/>
      <c r="X35" s="118"/>
      <c r="Y35" s="118"/>
      <c r="Z35" s="118"/>
      <c r="AA35" s="118"/>
      <c r="AB35" s="118"/>
      <c r="AC35" s="118"/>
      <c r="AD35" s="20"/>
      <c r="AE35" s="21">
        <f>SUM(AE31:AE34)</f>
        <v>0.0665</v>
      </c>
      <c r="AF35" s="285">
        <f>SUM(AF31:AH34)</f>
        <v>17107.904516609087</v>
      </c>
      <c r="AG35" s="285"/>
      <c r="AH35" s="286"/>
    </row>
    <row r="36" spans="1:34" ht="15.75" thickBot="1">
      <c r="A36" s="106"/>
      <c r="B36" s="242"/>
      <c r="C36" s="15" t="s">
        <v>57</v>
      </c>
      <c r="D36" s="15"/>
      <c r="E36" s="15"/>
      <c r="F36" s="15"/>
      <c r="G36" s="255"/>
      <c r="H36" s="255"/>
      <c r="I36" s="242"/>
      <c r="J36" s="281">
        <v>0.0002</v>
      </c>
      <c r="K36" s="282"/>
      <c r="L36" s="282"/>
      <c r="M36" s="282"/>
      <c r="N36" s="279">
        <f t="shared" si="1"/>
        <v>22.09032</v>
      </c>
      <c r="O36" s="279"/>
      <c r="P36" s="280"/>
      <c r="Q36" s="242"/>
      <c r="R36" s="2"/>
      <c r="S36" s="118"/>
      <c r="T36" s="118"/>
      <c r="U36" s="118"/>
      <c r="V36" s="9"/>
      <c r="W36" s="118"/>
      <c r="X36" s="118"/>
      <c r="Y36" s="118"/>
      <c r="Z36" s="118"/>
      <c r="AA36" s="118"/>
      <c r="AB36" s="118"/>
      <c r="AC36" s="118"/>
      <c r="AD36" s="118"/>
      <c r="AE36" s="118"/>
      <c r="AF36" s="305"/>
      <c r="AG36" s="305"/>
      <c r="AH36" s="306"/>
    </row>
    <row r="37" spans="1:34" ht="15">
      <c r="A37" s="106"/>
      <c r="B37" s="242"/>
      <c r="C37" s="15" t="s">
        <v>58</v>
      </c>
      <c r="D37" s="15"/>
      <c r="E37" s="15"/>
      <c r="F37" s="15"/>
      <c r="G37" s="255"/>
      <c r="H37" s="255"/>
      <c r="I37" s="242"/>
      <c r="J37" s="278">
        <v>0.0833333333333333</v>
      </c>
      <c r="K37" s="278"/>
      <c r="L37" s="278"/>
      <c r="M37" s="278"/>
      <c r="N37" s="279">
        <f t="shared" si="1"/>
        <v>9204.299999999996</v>
      </c>
      <c r="O37" s="279"/>
      <c r="P37" s="280"/>
      <c r="Q37" s="262"/>
      <c r="R37" s="56"/>
      <c r="S37" s="57"/>
      <c r="T37" s="58" t="s">
        <v>73</v>
      </c>
      <c r="U37" s="58"/>
      <c r="V37" s="58"/>
      <c r="W37" s="58"/>
      <c r="X37" s="58"/>
      <c r="Y37" s="58"/>
      <c r="Z37" s="58"/>
      <c r="AA37" s="59"/>
      <c r="AB37" s="59"/>
      <c r="AC37" s="57"/>
      <c r="AD37" s="57"/>
      <c r="AE37" s="57"/>
      <c r="AF37" s="299">
        <f>SUM(AF30,AF35)</f>
        <v>274369.6265708811</v>
      </c>
      <c r="AG37" s="299"/>
      <c r="AH37" s="300"/>
    </row>
    <row r="38" spans="1:34" ht="15.75" thickBot="1">
      <c r="A38" s="106"/>
      <c r="B38" s="242"/>
      <c r="C38" s="13" t="s">
        <v>60</v>
      </c>
      <c r="D38" s="242"/>
      <c r="E38" s="242"/>
      <c r="F38" s="242"/>
      <c r="G38" s="255"/>
      <c r="H38" s="255"/>
      <c r="I38" s="242"/>
      <c r="J38" s="242"/>
      <c r="K38" s="242"/>
      <c r="L38" s="301">
        <f>SUM(J30:M37)</f>
        <v>0.23464444444444438</v>
      </c>
      <c r="M38" s="301"/>
      <c r="N38" s="283">
        <f>SUM(N30:P37)</f>
        <v>25916.854319999988</v>
      </c>
      <c r="O38" s="283"/>
      <c r="P38" s="284"/>
      <c r="Q38" s="61"/>
      <c r="R38" s="61"/>
      <c r="S38" s="61"/>
      <c r="T38" s="62" t="s">
        <v>75</v>
      </c>
      <c r="U38" s="62"/>
      <c r="V38" s="62"/>
      <c r="W38" s="62"/>
      <c r="X38" s="62"/>
      <c r="Y38" s="62"/>
      <c r="Z38" s="62"/>
      <c r="AA38" s="61"/>
      <c r="AB38" s="61"/>
      <c r="AC38" s="61"/>
      <c r="AD38" s="61"/>
      <c r="AE38" s="61"/>
      <c r="AF38" s="302">
        <f>(AF37*12)</f>
        <v>3292435.5188505733</v>
      </c>
      <c r="AG38" s="302"/>
      <c r="AH38" s="303"/>
    </row>
    <row r="39" spans="1:34" ht="15.75" thickBot="1">
      <c r="A39" s="106"/>
      <c r="B39" s="242"/>
      <c r="C39" s="242"/>
      <c r="D39" s="242"/>
      <c r="E39" s="13"/>
      <c r="F39" s="242"/>
      <c r="G39" s="242"/>
      <c r="H39" s="242"/>
      <c r="I39" s="242"/>
      <c r="J39" s="242"/>
      <c r="K39" s="242"/>
      <c r="L39" s="246"/>
      <c r="M39" s="246"/>
      <c r="N39" s="247"/>
      <c r="O39" s="247"/>
      <c r="P39" s="248"/>
      <c r="Q39" s="174"/>
      <c r="R39" s="174"/>
      <c r="S39" s="174"/>
      <c r="T39" s="175" t="s">
        <v>127</v>
      </c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287">
        <f>AF37/120</f>
        <v>2286.413554757343</v>
      </c>
      <c r="AG39" s="288"/>
      <c r="AH39" s="289"/>
    </row>
    <row r="40" spans="1:34" ht="15">
      <c r="A40" s="290" t="s">
        <v>63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106"/>
      <c r="B41" s="242"/>
      <c r="C41" s="15" t="s">
        <v>65</v>
      </c>
      <c r="D41" s="15"/>
      <c r="E41" s="15"/>
      <c r="F41" s="15"/>
      <c r="G41" s="255"/>
      <c r="H41" s="255"/>
      <c r="I41" s="242"/>
      <c r="J41" s="242"/>
      <c r="K41" s="19"/>
      <c r="L41" s="244"/>
      <c r="M41" s="244">
        <v>0.0042</v>
      </c>
      <c r="N41" s="293">
        <f>(N$16*M41)</f>
        <v>463.89671999999996</v>
      </c>
      <c r="O41" s="293"/>
      <c r="P41" s="294"/>
      <c r="Q41" s="23"/>
      <c r="R41" s="23"/>
      <c r="S41" s="23" t="s">
        <v>150</v>
      </c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15">
      <c r="A42" s="106"/>
      <c r="B42" s="242"/>
      <c r="C42" s="15" t="s">
        <v>67</v>
      </c>
      <c r="D42" s="15"/>
      <c r="E42" s="15"/>
      <c r="F42" s="15"/>
      <c r="G42" s="255"/>
      <c r="H42" s="255"/>
      <c r="I42" s="242"/>
      <c r="J42" s="242"/>
      <c r="K42" s="19"/>
      <c r="L42" s="244"/>
      <c r="M42" s="244">
        <v>0.0016</v>
      </c>
      <c r="N42" s="293">
        <f aca="true" t="shared" si="2" ref="N42:N47">(N$16*M42)</f>
        <v>176.72256</v>
      </c>
      <c r="O42" s="293"/>
      <c r="P42" s="294"/>
      <c r="Q42" s="23"/>
      <c r="R42" s="23"/>
      <c r="S42" s="23" t="s">
        <v>151</v>
      </c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ht="15">
      <c r="A43" s="106"/>
      <c r="B43" s="242"/>
      <c r="C43" s="15" t="s">
        <v>69</v>
      </c>
      <c r="D43" s="15"/>
      <c r="E43" s="15"/>
      <c r="F43" s="15"/>
      <c r="G43" s="255"/>
      <c r="H43" s="255"/>
      <c r="I43" s="242"/>
      <c r="J43" s="242"/>
      <c r="K43" s="19"/>
      <c r="L43" s="244"/>
      <c r="M43" s="244">
        <v>0.0003</v>
      </c>
      <c r="N43" s="293">
        <f t="shared" si="2"/>
        <v>33.135479999999994</v>
      </c>
      <c r="O43" s="293"/>
      <c r="P43" s="294"/>
      <c r="Q43" s="23"/>
      <c r="R43" s="23"/>
      <c r="S43" s="23" t="s">
        <v>166</v>
      </c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</row>
    <row r="44" spans="1:34" ht="15">
      <c r="A44" s="106"/>
      <c r="B44" s="242"/>
      <c r="C44" s="15" t="s">
        <v>71</v>
      </c>
      <c r="D44" s="15"/>
      <c r="E44" s="15"/>
      <c r="F44" s="15"/>
      <c r="G44" s="255"/>
      <c r="H44" s="255"/>
      <c r="I44" s="242"/>
      <c r="J44" s="242"/>
      <c r="K44" s="19"/>
      <c r="L44" s="244"/>
      <c r="M44" s="244">
        <v>0.032</v>
      </c>
      <c r="N44" s="293">
        <f t="shared" si="2"/>
        <v>3534.4512</v>
      </c>
      <c r="O44" s="293"/>
      <c r="P44" s="294"/>
      <c r="Q44" s="23"/>
      <c r="R44" s="23"/>
      <c r="S44" s="23" t="s">
        <v>167</v>
      </c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</row>
    <row r="45" spans="1:34" ht="15">
      <c r="A45" s="106"/>
      <c r="B45" s="242"/>
      <c r="C45" s="15" t="s">
        <v>72</v>
      </c>
      <c r="D45" s="15"/>
      <c r="E45" s="15"/>
      <c r="F45" s="15"/>
      <c r="G45" s="255"/>
      <c r="H45" s="255"/>
      <c r="I45" s="242"/>
      <c r="J45" s="242"/>
      <c r="K45" s="19"/>
      <c r="L45" s="244"/>
      <c r="M45" s="244">
        <v>0.0004</v>
      </c>
      <c r="N45" s="293">
        <f t="shared" si="2"/>
        <v>44.18064</v>
      </c>
      <c r="O45" s="293"/>
      <c r="P45" s="294"/>
      <c r="Q45" s="23"/>
      <c r="R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</row>
    <row r="46" spans="1:34" ht="15">
      <c r="A46" s="106"/>
      <c r="B46" s="242"/>
      <c r="C46" s="15" t="s">
        <v>74</v>
      </c>
      <c r="D46" s="15"/>
      <c r="E46" s="15"/>
      <c r="F46" s="15"/>
      <c r="G46" s="255"/>
      <c r="H46" s="255"/>
      <c r="I46" s="242"/>
      <c r="J46" s="242"/>
      <c r="K46" s="19"/>
      <c r="L46" s="244"/>
      <c r="M46" s="244">
        <v>0.0002</v>
      </c>
      <c r="N46" s="293">
        <f t="shared" si="2"/>
        <v>22.09032</v>
      </c>
      <c r="O46" s="293"/>
      <c r="P46" s="294"/>
      <c r="Q46" s="23"/>
      <c r="R46" s="23"/>
      <c r="S46" s="23" t="s">
        <v>159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</row>
    <row r="47" spans="1:34" ht="15">
      <c r="A47" s="106"/>
      <c r="B47" s="242"/>
      <c r="C47" s="15" t="s">
        <v>76</v>
      </c>
      <c r="D47" s="15"/>
      <c r="E47" s="15"/>
      <c r="F47" s="15"/>
      <c r="G47" s="255"/>
      <c r="H47" s="255"/>
      <c r="I47" s="242"/>
      <c r="J47" s="242"/>
      <c r="K47" s="242"/>
      <c r="L47" s="244">
        <v>0.0042</v>
      </c>
      <c r="M47" s="244">
        <f>IF(C17=1,'Cálculo Auxiliares'!L86,0)</f>
        <v>0.0887</v>
      </c>
      <c r="N47" s="293">
        <f t="shared" si="2"/>
        <v>9797.056919999999</v>
      </c>
      <c r="O47" s="293"/>
      <c r="P47" s="294"/>
      <c r="Q47" s="23"/>
      <c r="R47" s="23"/>
      <c r="S47" s="23" t="s">
        <v>160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</row>
    <row r="48" spans="1:34" ht="15" customHeight="1">
      <c r="A48" s="106"/>
      <c r="B48" s="242"/>
      <c r="C48" s="13" t="s">
        <v>77</v>
      </c>
      <c r="D48" s="242"/>
      <c r="E48" s="242"/>
      <c r="F48" s="242"/>
      <c r="G48" s="255"/>
      <c r="H48" s="255"/>
      <c r="I48" s="242"/>
      <c r="J48" s="242"/>
      <c r="K48" s="242"/>
      <c r="L48" s="301">
        <f>SUM(M41:M47)</f>
        <v>0.1274</v>
      </c>
      <c r="M48" s="301"/>
      <c r="N48" s="366">
        <f>SUM(N41:P47)</f>
        <v>14071.53384</v>
      </c>
      <c r="O48" s="348"/>
      <c r="P48" s="367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</row>
    <row r="49" spans="1:34" ht="15">
      <c r="A49" s="106"/>
      <c r="B49" s="242"/>
      <c r="C49" s="13" t="s">
        <v>78</v>
      </c>
      <c r="D49" s="242"/>
      <c r="E49" s="242"/>
      <c r="F49" s="242"/>
      <c r="G49" s="255"/>
      <c r="H49" s="255"/>
      <c r="I49" s="242"/>
      <c r="J49" s="242"/>
      <c r="K49" s="242"/>
      <c r="L49" s="301">
        <f>SUM(M27,L38,L48)</f>
        <v>0.7300444444444445</v>
      </c>
      <c r="M49" s="301"/>
      <c r="N49" s="285">
        <f>SUM(N27,N38,N48)</f>
        <v>80634.57695999999</v>
      </c>
      <c r="O49" s="285"/>
      <c r="P49" s="286"/>
      <c r="Q49" s="23"/>
      <c r="R49" s="23"/>
      <c r="S49" s="410">
        <v>14</v>
      </c>
      <c r="T49" s="410"/>
      <c r="U49" s="410"/>
      <c r="V49" s="23"/>
      <c r="W49" s="257">
        <v>0.2</v>
      </c>
      <c r="X49" s="23"/>
      <c r="Y49" s="411">
        <f>(S49-(W49*S49))</f>
        <v>11.2</v>
      </c>
      <c r="Z49" s="411"/>
      <c r="AA49" s="411"/>
      <c r="AB49" s="23"/>
      <c r="AC49" s="23"/>
      <c r="AD49" s="23"/>
      <c r="AE49" s="23"/>
      <c r="AF49" s="23"/>
      <c r="AG49" s="23"/>
      <c r="AH49" s="23"/>
    </row>
    <row r="50" spans="1:34" ht="15">
      <c r="A50" s="90" t="s">
        <v>79</v>
      </c>
      <c r="B50" s="68"/>
      <c r="C50" s="91"/>
      <c r="D50" s="68"/>
      <c r="E50" s="68"/>
      <c r="F50" s="68"/>
      <c r="G50" s="92"/>
      <c r="H50" s="92"/>
      <c r="I50" s="68"/>
      <c r="J50" s="68"/>
      <c r="K50" s="68"/>
      <c r="L50" s="93"/>
      <c r="M50" s="93"/>
      <c r="N50" s="364"/>
      <c r="O50" s="364"/>
      <c r="P50" s="365"/>
      <c r="Q50" s="23"/>
      <c r="R50" s="23"/>
      <c r="S50" s="23"/>
      <c r="T50" s="23"/>
      <c r="U50" s="23"/>
      <c r="V50" s="23"/>
      <c r="W50" s="23"/>
      <c r="X50" s="23"/>
      <c r="Y50" s="23"/>
      <c r="Z50" s="412"/>
      <c r="AA50" s="412"/>
      <c r="AB50" s="412"/>
      <c r="AC50" s="23"/>
      <c r="AD50" s="23"/>
      <c r="AE50" s="23"/>
      <c r="AF50" s="23"/>
      <c r="AG50" s="23"/>
      <c r="AH50" s="23"/>
    </row>
    <row r="51" spans="1:19" ht="15">
      <c r="A51" s="24" t="s">
        <v>80</v>
      </c>
      <c r="B51" s="241"/>
      <c r="C51" s="13"/>
      <c r="D51" s="241"/>
      <c r="E51" s="241"/>
      <c r="F51" s="242"/>
      <c r="G51" s="255"/>
      <c r="H51" s="25" t="s">
        <v>5</v>
      </c>
      <c r="I51" s="242"/>
      <c r="J51" s="242"/>
      <c r="K51" s="242"/>
      <c r="L51" s="246"/>
      <c r="M51" s="246"/>
      <c r="N51" s="355" t="s">
        <v>23</v>
      </c>
      <c r="O51" s="355"/>
      <c r="P51" s="356"/>
      <c r="S51" s="23" t="s">
        <v>163</v>
      </c>
    </row>
    <row r="52" spans="1:19" ht="15">
      <c r="A52" s="106"/>
      <c r="B52" s="409">
        <f>Y49</f>
        <v>11.2</v>
      </c>
      <c r="C52" s="409"/>
      <c r="D52" s="242"/>
      <c r="E52" s="242"/>
      <c r="F52" s="242"/>
      <c r="G52" s="255"/>
      <c r="H52" s="256">
        <v>2640</v>
      </c>
      <c r="I52" s="242"/>
      <c r="J52" s="242"/>
      <c r="K52" s="242"/>
      <c r="L52" s="246"/>
      <c r="M52" s="246"/>
      <c r="N52" s="285">
        <f>(H52*B52)</f>
        <v>29567.999999999996</v>
      </c>
      <c r="O52" s="285"/>
      <c r="P52" s="286"/>
      <c r="S52" s="23" t="s">
        <v>154</v>
      </c>
    </row>
    <row r="53" spans="1:16" ht="15.75" customHeight="1">
      <c r="A53" s="106"/>
      <c r="B53" s="254"/>
      <c r="C53" s="254"/>
      <c r="D53" s="242"/>
      <c r="E53" s="242"/>
      <c r="F53" s="242"/>
      <c r="G53" s="255"/>
      <c r="H53" s="256"/>
      <c r="I53" s="242"/>
      <c r="J53" s="242"/>
      <c r="K53" s="242"/>
      <c r="L53" s="246"/>
      <c r="M53" s="246"/>
      <c r="N53" s="249"/>
      <c r="O53" s="249"/>
      <c r="P53" s="250"/>
    </row>
    <row r="54" spans="1:16" ht="15">
      <c r="A54" s="90" t="s">
        <v>152</v>
      </c>
      <c r="B54" s="68"/>
      <c r="C54" s="91"/>
      <c r="D54" s="68"/>
      <c r="E54" s="68"/>
      <c r="F54" s="68"/>
      <c r="G54" s="92"/>
      <c r="H54" s="92"/>
      <c r="I54" s="68"/>
      <c r="J54" s="68"/>
      <c r="K54" s="68"/>
      <c r="L54" s="93"/>
      <c r="M54" s="93"/>
      <c r="N54" s="364"/>
      <c r="O54" s="364"/>
      <c r="P54" s="365"/>
    </row>
    <row r="55" spans="1:16" ht="15">
      <c r="A55" s="24" t="s">
        <v>153</v>
      </c>
      <c r="B55" s="241"/>
      <c r="C55" s="13"/>
      <c r="D55" s="241"/>
      <c r="E55" s="241"/>
      <c r="F55" s="242"/>
      <c r="G55" s="255"/>
      <c r="H55" s="25" t="s">
        <v>5</v>
      </c>
      <c r="I55" s="242"/>
      <c r="J55" s="242"/>
      <c r="K55" s="242"/>
      <c r="L55" s="246"/>
      <c r="M55" s="246"/>
      <c r="N55" s="355" t="s">
        <v>23</v>
      </c>
      <c r="O55" s="355"/>
      <c r="P55" s="356"/>
    </row>
    <row r="56" spans="1:16" ht="15">
      <c r="A56" s="106"/>
      <c r="B56" s="409">
        <v>2.5</v>
      </c>
      <c r="C56" s="409"/>
      <c r="D56" s="242"/>
      <c r="E56" s="242"/>
      <c r="F56" s="242"/>
      <c r="G56" s="255"/>
      <c r="H56" s="256">
        <v>5280</v>
      </c>
      <c r="I56" s="242"/>
      <c r="J56" s="242"/>
      <c r="K56" s="242"/>
      <c r="L56" s="246"/>
      <c r="M56" s="246"/>
      <c r="N56" s="276">
        <f>(H56*B56)</f>
        <v>13200</v>
      </c>
      <c r="O56" s="276"/>
      <c r="P56" s="277"/>
    </row>
    <row r="57" spans="1:16" ht="15">
      <c r="A57" s="106"/>
      <c r="B57" s="242"/>
      <c r="C57" s="15" t="s">
        <v>155</v>
      </c>
      <c r="D57" s="242"/>
      <c r="E57" s="242"/>
      <c r="F57" s="242"/>
      <c r="G57" s="255"/>
      <c r="H57" s="258">
        <v>0.06</v>
      </c>
      <c r="I57" s="242"/>
      <c r="J57" s="242"/>
      <c r="K57" s="242"/>
      <c r="L57" s="246"/>
      <c r="M57" s="246"/>
      <c r="N57" s="276">
        <f>(H57*N16)</f>
        <v>6627.096</v>
      </c>
      <c r="O57" s="276"/>
      <c r="P57" s="277"/>
    </row>
    <row r="58" spans="1:16" ht="15.75" thickBot="1">
      <c r="A58" s="26"/>
      <c r="B58" s="243"/>
      <c r="C58" s="27" t="s">
        <v>156</v>
      </c>
      <c r="D58" s="243"/>
      <c r="E58" s="243"/>
      <c r="F58" s="243"/>
      <c r="G58" s="263"/>
      <c r="H58" s="264"/>
      <c r="I58" s="243"/>
      <c r="J58" s="243"/>
      <c r="K58" s="243"/>
      <c r="L58" s="28"/>
      <c r="M58" s="28"/>
      <c r="N58" s="357">
        <f>(N56-N57)</f>
        <v>6572.904</v>
      </c>
      <c r="O58" s="357"/>
      <c r="P58" s="358"/>
    </row>
    <row r="59" spans="1:16" ht="15.75" thickBot="1">
      <c r="A59" s="259"/>
      <c r="B59" s="260" t="s">
        <v>81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359">
        <f>SUM(N16,N49,N52,N58)</f>
        <v>227227.08096</v>
      </c>
      <c r="O59" s="360"/>
      <c r="P59" s="361"/>
    </row>
    <row r="60" spans="1:16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1:16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</sheetData>
  <sheetProtection password="CC25" sheet="1" selectLockedCells="1"/>
  <mergeCells count="135">
    <mergeCell ref="S49:U49"/>
    <mergeCell ref="Y49:AA49"/>
    <mergeCell ref="Z50:AB50"/>
    <mergeCell ref="B56:C56"/>
    <mergeCell ref="N56:P56"/>
    <mergeCell ref="B52:C52"/>
    <mergeCell ref="N52:P52"/>
    <mergeCell ref="N43:P43"/>
    <mergeCell ref="N44:P44"/>
    <mergeCell ref="N45:P45"/>
    <mergeCell ref="N57:P57"/>
    <mergeCell ref="N59:P59"/>
    <mergeCell ref="N47:P47"/>
    <mergeCell ref="L48:M48"/>
    <mergeCell ref="N48:P48"/>
    <mergeCell ref="L49:M49"/>
    <mergeCell ref="N49:P49"/>
    <mergeCell ref="N54:P54"/>
    <mergeCell ref="N55:P55"/>
    <mergeCell ref="AF32:AH32"/>
    <mergeCell ref="AF33:AH33"/>
    <mergeCell ref="AF34:AH34"/>
    <mergeCell ref="AF35:AH35"/>
    <mergeCell ref="AF36:AH36"/>
    <mergeCell ref="N58:P58"/>
    <mergeCell ref="AF38:AH38"/>
    <mergeCell ref="A40:P40"/>
    <mergeCell ref="N41:P41"/>
    <mergeCell ref="N42:P42"/>
    <mergeCell ref="J31:M31"/>
    <mergeCell ref="N31:P31"/>
    <mergeCell ref="J32:M32"/>
    <mergeCell ref="N32:P32"/>
    <mergeCell ref="N28:P28"/>
    <mergeCell ref="A29:P29"/>
    <mergeCell ref="J30:M30"/>
    <mergeCell ref="N30:P30"/>
    <mergeCell ref="J33:M33"/>
    <mergeCell ref="N33:P33"/>
    <mergeCell ref="J34:M34"/>
    <mergeCell ref="N34:P34"/>
    <mergeCell ref="J35:M35"/>
    <mergeCell ref="N35:P35"/>
    <mergeCell ref="N51:P51"/>
    <mergeCell ref="J36:M36"/>
    <mergeCell ref="N36:P36"/>
    <mergeCell ref="J37:M37"/>
    <mergeCell ref="N37:P37"/>
    <mergeCell ref="L38:M38"/>
    <mergeCell ref="N38:P38"/>
    <mergeCell ref="N46:P46"/>
    <mergeCell ref="AF24:AH24"/>
    <mergeCell ref="AF26:AH26"/>
    <mergeCell ref="AF27:AH27"/>
    <mergeCell ref="N20:P20"/>
    <mergeCell ref="N21:P21"/>
    <mergeCell ref="N50:P50"/>
    <mergeCell ref="AF37:AH37"/>
    <mergeCell ref="AF28:AH28"/>
    <mergeCell ref="AF30:AH30"/>
    <mergeCell ref="AF31:AH31"/>
    <mergeCell ref="N26:P26"/>
    <mergeCell ref="N27:P27"/>
    <mergeCell ref="AB19:AD19"/>
    <mergeCell ref="AF19:AH19"/>
    <mergeCell ref="N24:P24"/>
    <mergeCell ref="N25:P25"/>
    <mergeCell ref="N22:P22"/>
    <mergeCell ref="N23:P23"/>
    <mergeCell ref="AF22:AH22"/>
    <mergeCell ref="AF23:AH23"/>
    <mergeCell ref="D15:E15"/>
    <mergeCell ref="G15:H15"/>
    <mergeCell ref="N15:P15"/>
    <mergeCell ref="AB17:AD17"/>
    <mergeCell ref="AF17:AH17"/>
    <mergeCell ref="AB18:AD18"/>
    <mergeCell ref="AF18:AH18"/>
    <mergeCell ref="AB15:AD15"/>
    <mergeCell ref="AF15:AH15"/>
    <mergeCell ref="A18:P18"/>
    <mergeCell ref="N19:P19"/>
    <mergeCell ref="T20:Y20"/>
    <mergeCell ref="AF20:AH20"/>
    <mergeCell ref="N16:P16"/>
    <mergeCell ref="N17:P17"/>
    <mergeCell ref="AF14:AH14"/>
    <mergeCell ref="AB12:AD12"/>
    <mergeCell ref="AF12:AH12"/>
    <mergeCell ref="AB13:AD13"/>
    <mergeCell ref="AF13:AH13"/>
    <mergeCell ref="AB16:AD16"/>
    <mergeCell ref="AF16:AH16"/>
    <mergeCell ref="AB5:AD5"/>
    <mergeCell ref="N14:P14"/>
    <mergeCell ref="A11:G11"/>
    <mergeCell ref="H11:K11"/>
    <mergeCell ref="N12:P12"/>
    <mergeCell ref="AB14:AD14"/>
    <mergeCell ref="A1:P1"/>
    <mergeCell ref="AF1:AH1"/>
    <mergeCell ref="A2:E2"/>
    <mergeCell ref="F2:I2"/>
    <mergeCell ref="A3:E3"/>
    <mergeCell ref="F3:I3"/>
    <mergeCell ref="AC3:AD3"/>
    <mergeCell ref="AB11:AD11"/>
    <mergeCell ref="AF11:AH11"/>
    <mergeCell ref="N13:P13"/>
    <mergeCell ref="G14:H14"/>
    <mergeCell ref="J14:M14"/>
    <mergeCell ref="A4:P4"/>
    <mergeCell ref="A5:P5"/>
    <mergeCell ref="AF4:AH4"/>
    <mergeCell ref="AB4:AD4"/>
    <mergeCell ref="AF5:AH5"/>
    <mergeCell ref="A10:G10"/>
    <mergeCell ref="H10:K10"/>
    <mergeCell ref="A7:P7"/>
    <mergeCell ref="AB8:AD8"/>
    <mergeCell ref="AF8:AH8"/>
    <mergeCell ref="A8:G8"/>
    <mergeCell ref="H8:K8"/>
    <mergeCell ref="AB9:AD9"/>
    <mergeCell ref="AF9:AH9"/>
    <mergeCell ref="AF39:AH39"/>
    <mergeCell ref="A6:P6"/>
    <mergeCell ref="AB6:AD6"/>
    <mergeCell ref="AF6:AH6"/>
    <mergeCell ref="AB7:AD7"/>
    <mergeCell ref="AF7:AH7"/>
    <mergeCell ref="A9:G9"/>
    <mergeCell ref="H9:K9"/>
    <mergeCell ref="AB10:AD10"/>
    <mergeCell ref="AF10:AH10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J59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9"/>
      <c r="R1" s="70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46"/>
      <c r="AG1" s="346"/>
      <c r="AH1" s="347"/>
    </row>
    <row r="2" spans="1:34" ht="15">
      <c r="A2" s="399" t="s">
        <v>1</v>
      </c>
      <c r="B2" s="400"/>
      <c r="C2" s="400"/>
      <c r="D2" s="400"/>
      <c r="E2" s="400"/>
      <c r="F2" s="407" t="s">
        <v>161</v>
      </c>
      <c r="G2" s="407"/>
      <c r="H2" s="407"/>
      <c r="I2" s="407"/>
      <c r="J2" s="130"/>
      <c r="K2" s="130"/>
      <c r="L2" s="130"/>
      <c r="M2" s="130"/>
      <c r="N2" s="130"/>
      <c r="O2" s="130"/>
      <c r="P2" s="1"/>
      <c r="Q2" s="73" t="s">
        <v>2</v>
      </c>
      <c r="R2" s="74"/>
      <c r="S2" s="68"/>
      <c r="T2" s="68"/>
      <c r="U2" s="7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6"/>
      <c r="AG2" s="76"/>
      <c r="AH2" s="77"/>
    </row>
    <row r="3" spans="1:34" ht="15">
      <c r="A3" s="399" t="s">
        <v>3</v>
      </c>
      <c r="B3" s="400"/>
      <c r="C3" s="400"/>
      <c r="D3" s="400"/>
      <c r="E3" s="400"/>
      <c r="F3" s="407" t="s">
        <v>162</v>
      </c>
      <c r="G3" s="407"/>
      <c r="H3" s="407"/>
      <c r="I3" s="407"/>
      <c r="J3" s="130"/>
      <c r="K3" s="130"/>
      <c r="L3" s="130"/>
      <c r="M3" s="130"/>
      <c r="N3" s="130"/>
      <c r="O3" s="130"/>
      <c r="P3" s="1"/>
      <c r="Q3" s="106"/>
      <c r="R3" s="2"/>
      <c r="S3" s="124"/>
      <c r="T3" s="3" t="s">
        <v>4</v>
      </c>
      <c r="U3" s="130"/>
      <c r="V3" s="124"/>
      <c r="W3" s="124"/>
      <c r="X3" s="124"/>
      <c r="Y3" s="124"/>
      <c r="Z3" s="124"/>
      <c r="AA3" s="124"/>
      <c r="AB3" s="124"/>
      <c r="AC3" s="348" t="s">
        <v>5</v>
      </c>
      <c r="AD3" s="348"/>
      <c r="AE3" s="124"/>
      <c r="AF3" s="4"/>
      <c r="AG3" s="4"/>
      <c r="AH3" s="5"/>
    </row>
    <row r="4" spans="1:34" ht="15">
      <c r="A4" s="403" t="s">
        <v>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106"/>
      <c r="R4" s="2"/>
      <c r="S4" s="6"/>
      <c r="T4" s="6"/>
      <c r="U4" s="6" t="s">
        <v>98</v>
      </c>
      <c r="V4" s="6"/>
      <c r="W4" s="6"/>
      <c r="X4" s="6"/>
      <c r="Y4" s="6"/>
      <c r="Z4" s="124"/>
      <c r="AA4" s="124"/>
      <c r="AB4" s="398">
        <f>'Cálculo Auxiliares'!V4</f>
        <v>0.6666666666666666</v>
      </c>
      <c r="AC4" s="398"/>
      <c r="AD4" s="398"/>
      <c r="AE4" s="124"/>
      <c r="AF4" s="327">
        <f>'Cálculo Auxiliares'!W4</f>
        <v>4.1</v>
      </c>
      <c r="AG4" s="327"/>
      <c r="AH4" s="328"/>
    </row>
    <row r="5" spans="1:34" ht="15">
      <c r="A5" s="394" t="s">
        <v>93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106"/>
      <c r="R5" s="2"/>
      <c r="S5" s="6"/>
      <c r="T5" s="6"/>
      <c r="U5" s="6" t="s">
        <v>7</v>
      </c>
      <c r="V5" s="6"/>
      <c r="W5" s="6"/>
      <c r="X5" s="6"/>
      <c r="Y5" s="6"/>
      <c r="Z5" s="124"/>
      <c r="AA5" s="124"/>
      <c r="AB5" s="398">
        <f>'Cálculo Auxiliares'!V5</f>
        <v>0.3333333333333333</v>
      </c>
      <c r="AC5" s="398"/>
      <c r="AD5" s="398"/>
      <c r="AE5" s="124"/>
      <c r="AF5" s="327">
        <f>'Cálculo Auxiliares'!W5</f>
        <v>3.49</v>
      </c>
      <c r="AG5" s="327"/>
      <c r="AH5" s="328"/>
    </row>
    <row r="6" spans="1:34" ht="15">
      <c r="A6" s="394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106"/>
      <c r="R6" s="2"/>
      <c r="S6" s="6"/>
      <c r="T6" s="6"/>
      <c r="U6" s="6" t="s">
        <v>8</v>
      </c>
      <c r="V6" s="6"/>
      <c r="W6" s="6"/>
      <c r="X6" s="6"/>
      <c r="Y6" s="6"/>
      <c r="Z6" s="124"/>
      <c r="AA6" s="124"/>
      <c r="AB6" s="398">
        <f>'Cálculo Auxiliares'!V6</f>
        <v>0.3333333333333333</v>
      </c>
      <c r="AC6" s="398"/>
      <c r="AD6" s="398"/>
      <c r="AE6" s="124"/>
      <c r="AF6" s="327">
        <f>'Cálculo Auxiliares'!W6</f>
        <v>17.99</v>
      </c>
      <c r="AG6" s="327"/>
      <c r="AH6" s="328"/>
    </row>
    <row r="7" spans="1:34" ht="15">
      <c r="A7" s="403" t="s">
        <v>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5"/>
      <c r="Q7" s="106"/>
      <c r="R7" s="2"/>
      <c r="S7" s="6"/>
      <c r="T7" s="6"/>
      <c r="U7" s="6" t="s">
        <v>10</v>
      </c>
      <c r="V7" s="6"/>
      <c r="W7" s="6"/>
      <c r="X7" s="6"/>
      <c r="Y7" s="6"/>
      <c r="Z7" s="124"/>
      <c r="AA7" s="124"/>
      <c r="AB7" s="398">
        <f>'Cálculo Auxiliares'!V7</f>
        <v>0.6666666666666666</v>
      </c>
      <c r="AC7" s="398"/>
      <c r="AD7" s="398"/>
      <c r="AE7" s="124"/>
      <c r="AF7" s="327">
        <f>'Cálculo Auxiliares'!W7</f>
        <v>12.933333333333332</v>
      </c>
      <c r="AG7" s="327"/>
      <c r="AH7" s="328"/>
    </row>
    <row r="8" spans="1:34" ht="15">
      <c r="A8" s="129" t="s">
        <v>11</v>
      </c>
      <c r="B8" s="130"/>
      <c r="C8" s="130"/>
      <c r="D8" s="130"/>
      <c r="E8" s="130"/>
      <c r="F8" s="130"/>
      <c r="G8" s="402" t="s">
        <v>94</v>
      </c>
      <c r="H8" s="402"/>
      <c r="I8" s="402"/>
      <c r="J8" s="402"/>
      <c r="K8" s="402"/>
      <c r="L8" s="130"/>
      <c r="M8" s="130"/>
      <c r="N8" s="130"/>
      <c r="O8" s="130"/>
      <c r="P8" s="1"/>
      <c r="Q8" s="106"/>
      <c r="R8" s="2"/>
      <c r="S8" s="6"/>
      <c r="T8" s="6"/>
      <c r="U8" s="6" t="s">
        <v>102</v>
      </c>
      <c r="V8" s="6"/>
      <c r="W8" s="6"/>
      <c r="X8" s="6"/>
      <c r="Y8" s="6"/>
      <c r="Z8" s="124"/>
      <c r="AA8" s="124"/>
      <c r="AB8" s="397">
        <f>'Cálculo Auxiliares'!V8</f>
        <v>0.3333333333333333</v>
      </c>
      <c r="AC8" s="397"/>
      <c r="AD8" s="397"/>
      <c r="AE8" s="124"/>
      <c r="AF8" s="327">
        <f>'Cálculo Auxiliares'!W8</f>
        <v>2.5233333333333334</v>
      </c>
      <c r="AG8" s="327"/>
      <c r="AH8" s="328"/>
    </row>
    <row r="9" spans="1:34" ht="15">
      <c r="A9" s="129" t="s">
        <v>13</v>
      </c>
      <c r="B9" s="130"/>
      <c r="C9" s="130"/>
      <c r="D9" s="130"/>
      <c r="E9" s="130"/>
      <c r="F9" s="130"/>
      <c r="G9" s="413">
        <v>1453.94</v>
      </c>
      <c r="H9" s="413"/>
      <c r="I9" s="236"/>
      <c r="J9" s="413">
        <v>1491</v>
      </c>
      <c r="K9" s="413"/>
      <c r="L9" s="130"/>
      <c r="M9" s="130"/>
      <c r="N9" s="130"/>
      <c r="O9" s="130"/>
      <c r="P9" s="1"/>
      <c r="Q9" s="106"/>
      <c r="R9" s="2"/>
      <c r="S9" s="6"/>
      <c r="T9" s="6"/>
      <c r="U9" s="6" t="s">
        <v>14</v>
      </c>
      <c r="V9" s="6"/>
      <c r="W9" s="6"/>
      <c r="X9" s="6"/>
      <c r="Y9" s="6"/>
      <c r="Z9" s="124"/>
      <c r="AA9" s="124"/>
      <c r="AB9" s="398">
        <f>'Cálculo Auxiliares'!V9</f>
        <v>0.3333333333333333</v>
      </c>
      <c r="AC9" s="398"/>
      <c r="AD9" s="398"/>
      <c r="AE9" s="124"/>
      <c r="AF9" s="327">
        <f>'Cálculo Auxiliares'!W9</f>
        <v>12.483333333333334</v>
      </c>
      <c r="AG9" s="327"/>
      <c r="AH9" s="328"/>
    </row>
    <row r="10" spans="1:34" ht="15.75" thickBot="1">
      <c r="A10" s="129" t="s">
        <v>15</v>
      </c>
      <c r="B10" s="130"/>
      <c r="C10" s="130"/>
      <c r="D10" s="130"/>
      <c r="E10" s="130"/>
      <c r="F10" s="130"/>
      <c r="G10" s="402" t="s">
        <v>95</v>
      </c>
      <c r="H10" s="402"/>
      <c r="I10" s="402"/>
      <c r="J10" s="402"/>
      <c r="K10" s="402"/>
      <c r="L10" s="130"/>
      <c r="M10" s="130"/>
      <c r="N10" s="130"/>
      <c r="O10" s="130"/>
      <c r="P10" s="1"/>
      <c r="Q10" s="106"/>
      <c r="R10" s="2"/>
      <c r="S10" s="124"/>
      <c r="T10" s="124"/>
      <c r="U10" s="122" t="s">
        <v>42</v>
      </c>
      <c r="V10" s="124"/>
      <c r="W10" s="124"/>
      <c r="X10" s="124"/>
      <c r="Y10" s="124"/>
      <c r="Z10" s="124"/>
      <c r="AA10" s="124"/>
      <c r="AB10" s="305"/>
      <c r="AC10" s="305"/>
      <c r="AD10" s="305"/>
      <c r="AE10" s="124"/>
      <c r="AF10" s="319">
        <f>SUM(AF4:AH9)</f>
        <v>53.519999999999996</v>
      </c>
      <c r="AG10" s="319"/>
      <c r="AH10" s="320"/>
    </row>
    <row r="11" spans="1:34" ht="15.75" thickBot="1">
      <c r="A11" s="129" t="s">
        <v>16</v>
      </c>
      <c r="B11" s="130"/>
      <c r="C11" s="130"/>
      <c r="D11" s="130"/>
      <c r="E11" s="130"/>
      <c r="F11" s="130"/>
      <c r="G11" s="402">
        <v>2016</v>
      </c>
      <c r="H11" s="402"/>
      <c r="I11" s="402"/>
      <c r="J11" s="402"/>
      <c r="K11" s="402"/>
      <c r="L11" s="130"/>
      <c r="M11" s="130"/>
      <c r="N11" s="130"/>
      <c r="O11" s="130"/>
      <c r="P11" s="1"/>
      <c r="Q11" s="63"/>
      <c r="R11" s="64"/>
      <c r="S11" s="65"/>
      <c r="T11" s="288" t="s">
        <v>43</v>
      </c>
      <c r="U11" s="288"/>
      <c r="V11" s="288"/>
      <c r="W11" s="288"/>
      <c r="X11" s="288"/>
      <c r="Y11" s="288"/>
      <c r="Z11" s="66"/>
      <c r="AA11" s="66"/>
      <c r="AB11" s="66"/>
      <c r="AC11" s="66"/>
      <c r="AD11" s="66"/>
      <c r="AE11" s="66"/>
      <c r="AF11" s="287">
        <f>SUM(N59,AF10)</f>
        <v>11253.589525333333</v>
      </c>
      <c r="AG11" s="288"/>
      <c r="AH11" s="289"/>
    </row>
    <row r="12" spans="1:34" ht="15">
      <c r="A12" s="67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62"/>
      <c r="O12" s="362"/>
      <c r="P12" s="363"/>
      <c r="Q12" s="78"/>
      <c r="R12" s="79"/>
      <c r="S12" s="80"/>
      <c r="T12" s="81" t="s">
        <v>45</v>
      </c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2"/>
      <c r="AH12" s="83"/>
    </row>
    <row r="13" spans="1:62" ht="15">
      <c r="A13" s="94" t="s">
        <v>19</v>
      </c>
      <c r="B13" s="95"/>
      <c r="C13" s="95"/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324"/>
      <c r="O13" s="324"/>
      <c r="P13" s="325"/>
      <c r="Q13" s="106"/>
      <c r="R13" s="2"/>
      <c r="S13" s="124"/>
      <c r="T13" s="124"/>
      <c r="U13" s="124" t="s">
        <v>47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311">
        <f>AF11</f>
        <v>11253.589525333333</v>
      </c>
      <c r="AG13" s="311"/>
      <c r="AH13" s="312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106"/>
      <c r="B14" s="124"/>
      <c r="C14" s="9" t="s">
        <v>21</v>
      </c>
      <c r="D14" s="124"/>
      <c r="E14" s="124"/>
      <c r="F14" s="10"/>
      <c r="G14" s="291" t="s">
        <v>5</v>
      </c>
      <c r="H14" s="291"/>
      <c r="I14" s="124"/>
      <c r="J14" s="406" t="s">
        <v>22</v>
      </c>
      <c r="K14" s="406"/>
      <c r="L14" s="406"/>
      <c r="M14" s="406"/>
      <c r="N14" s="291" t="s">
        <v>23</v>
      </c>
      <c r="O14" s="291"/>
      <c r="P14" s="292"/>
      <c r="Q14" s="106"/>
      <c r="R14" s="2"/>
      <c r="S14" s="124"/>
      <c r="T14" s="124"/>
      <c r="U14" s="124" t="s">
        <v>49</v>
      </c>
      <c r="V14" s="124"/>
      <c r="W14" s="124"/>
      <c r="X14" s="124"/>
      <c r="Y14" s="124"/>
      <c r="Z14" s="124"/>
      <c r="AA14" s="124"/>
      <c r="AB14" s="124"/>
      <c r="AC14" s="124"/>
      <c r="AD14" s="124"/>
      <c r="AE14" s="16">
        <v>0.04</v>
      </c>
      <c r="AF14" s="309">
        <f>(AF13*AE14)</f>
        <v>450.14358101333335</v>
      </c>
      <c r="AG14" s="309"/>
      <c r="AH14" s="310"/>
      <c r="BC14" s="7" t="s">
        <v>20</v>
      </c>
    </row>
    <row r="15" spans="1:34" ht="15">
      <c r="A15" s="106"/>
      <c r="B15" s="124"/>
      <c r="C15" s="124"/>
      <c r="D15" s="369" t="s">
        <v>96</v>
      </c>
      <c r="E15" s="369"/>
      <c r="F15" s="10"/>
      <c r="G15" s="369">
        <v>3</v>
      </c>
      <c r="H15" s="369"/>
      <c r="I15" s="124"/>
      <c r="J15" s="124"/>
      <c r="K15" s="124"/>
      <c r="L15" s="124"/>
      <c r="M15" s="124"/>
      <c r="N15" s="276">
        <f>(G15*G9)</f>
        <v>4361.82</v>
      </c>
      <c r="O15" s="276"/>
      <c r="P15" s="277"/>
      <c r="Q15" s="106"/>
      <c r="R15" s="2"/>
      <c r="S15" s="124"/>
      <c r="T15" s="124"/>
      <c r="U15" s="122" t="s">
        <v>42</v>
      </c>
      <c r="V15" s="124"/>
      <c r="W15" s="124"/>
      <c r="X15" s="124"/>
      <c r="Y15" s="124"/>
      <c r="Z15" s="124"/>
      <c r="AA15" s="124"/>
      <c r="AB15" s="124"/>
      <c r="AC15" s="124"/>
      <c r="AD15" s="124"/>
      <c r="AE15" s="12"/>
      <c r="AF15" s="311">
        <f>SUM(AF13:AH14)</f>
        <v>11703.733106346666</v>
      </c>
      <c r="AG15" s="311"/>
      <c r="AH15" s="312"/>
    </row>
    <row r="16" spans="1:34" ht="15">
      <c r="A16" s="106"/>
      <c r="B16" s="124"/>
      <c r="C16" s="124"/>
      <c r="D16" s="369" t="s">
        <v>97</v>
      </c>
      <c r="E16" s="369"/>
      <c r="F16" s="10"/>
      <c r="G16" s="369">
        <v>1</v>
      </c>
      <c r="H16" s="369"/>
      <c r="I16" s="124"/>
      <c r="J16" s="124"/>
      <c r="K16" s="124"/>
      <c r="L16" s="124"/>
      <c r="M16" s="124"/>
      <c r="N16" s="276">
        <f>(G16*J9)</f>
        <v>1491</v>
      </c>
      <c r="O16" s="276"/>
      <c r="P16" s="277"/>
      <c r="Q16" s="84"/>
      <c r="R16" s="74"/>
      <c r="S16" s="68"/>
      <c r="T16" s="81" t="s">
        <v>52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85"/>
      <c r="AH16" s="86"/>
    </row>
    <row r="17" spans="1:34" ht="15">
      <c r="A17" s="106"/>
      <c r="B17" s="124"/>
      <c r="C17" s="124"/>
      <c r="D17" s="128"/>
      <c r="E17" s="128"/>
      <c r="F17" s="124"/>
      <c r="G17" s="124"/>
      <c r="H17" s="124"/>
      <c r="I17" s="124"/>
      <c r="J17" s="124"/>
      <c r="K17" s="124"/>
      <c r="L17" s="124"/>
      <c r="M17" s="124"/>
      <c r="N17" s="285">
        <f>SUM(N15:P16)</f>
        <v>5852.82</v>
      </c>
      <c r="O17" s="285"/>
      <c r="P17" s="286"/>
      <c r="Q17" s="106"/>
      <c r="R17" s="2"/>
      <c r="S17" s="124"/>
      <c r="T17" s="124"/>
      <c r="U17" s="124" t="s">
        <v>54</v>
      </c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313">
        <f>AF15</f>
        <v>11703.733106346666</v>
      </c>
      <c r="AG17" s="313"/>
      <c r="AH17" s="314"/>
    </row>
    <row r="18" spans="1:34" ht="15">
      <c r="A18" s="98" t="s">
        <v>18</v>
      </c>
      <c r="B18" s="99"/>
      <c r="C18" s="100">
        <v>1</v>
      </c>
      <c r="D18" s="99"/>
      <c r="E18" s="99"/>
      <c r="F18" s="99"/>
      <c r="G18" s="99"/>
      <c r="H18" s="99"/>
      <c r="I18" s="99"/>
      <c r="J18" s="99"/>
      <c r="K18" s="99"/>
      <c r="L18" s="101"/>
      <c r="M18" s="101"/>
      <c r="N18" s="321"/>
      <c r="O18" s="321"/>
      <c r="P18" s="322"/>
      <c r="Q18" s="106"/>
      <c r="R18" s="2"/>
      <c r="S18" s="124"/>
      <c r="T18" s="124"/>
      <c r="U18" s="124" t="s">
        <v>56</v>
      </c>
      <c r="V18" s="124"/>
      <c r="W18" s="124"/>
      <c r="X18" s="124"/>
      <c r="Y18" s="124"/>
      <c r="Z18" s="124"/>
      <c r="AA18" s="124"/>
      <c r="AB18" s="124"/>
      <c r="AC18" s="124"/>
      <c r="AD18" s="124"/>
      <c r="AE18" s="16">
        <v>0.08</v>
      </c>
      <c r="AF18" s="309">
        <f>(AE18*AF17)</f>
        <v>936.2986485077333</v>
      </c>
      <c r="AG18" s="309"/>
      <c r="AH18" s="310"/>
    </row>
    <row r="19" spans="1:34" ht="15">
      <c r="A19" s="315" t="s">
        <v>27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316"/>
      <c r="Q19" s="106"/>
      <c r="R19" s="2"/>
      <c r="S19" s="124"/>
      <c r="T19" s="124"/>
      <c r="U19" s="122" t="s">
        <v>42</v>
      </c>
      <c r="V19" s="122"/>
      <c r="W19" s="124"/>
      <c r="X19" s="124"/>
      <c r="Y19" s="124"/>
      <c r="Z19" s="124"/>
      <c r="AA19" s="124"/>
      <c r="AB19" s="124"/>
      <c r="AC19" s="124"/>
      <c r="AD19" s="124"/>
      <c r="AE19" s="124"/>
      <c r="AF19" s="311">
        <f>SUM(AF17:AH18)</f>
        <v>12640.031754854399</v>
      </c>
      <c r="AG19" s="311"/>
      <c r="AH19" s="312"/>
    </row>
    <row r="20" spans="1:34" ht="15">
      <c r="A20" s="106"/>
      <c r="B20" s="124"/>
      <c r="C20" s="124" t="s">
        <v>28</v>
      </c>
      <c r="D20" s="124"/>
      <c r="E20" s="124"/>
      <c r="F20" s="124"/>
      <c r="G20" s="130"/>
      <c r="H20" s="130"/>
      <c r="I20" s="124"/>
      <c r="J20" s="12"/>
      <c r="K20" s="12"/>
      <c r="L20" s="12">
        <v>0.2</v>
      </c>
      <c r="M20" s="123">
        <f>IF($C$18=1,'Cálculo Auxiliares'!L58,0)</f>
        <v>0.2</v>
      </c>
      <c r="N20" s="279">
        <f>(N$17*M20)</f>
        <v>1170.564</v>
      </c>
      <c r="O20" s="279"/>
      <c r="P20" s="280"/>
      <c r="Q20" s="84"/>
      <c r="R20" s="74"/>
      <c r="S20" s="68"/>
      <c r="T20" s="81" t="s">
        <v>59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87"/>
      <c r="AG20" s="88"/>
      <c r="AH20" s="89"/>
    </row>
    <row r="21" spans="1:34" ht="15">
      <c r="A21" s="106"/>
      <c r="B21" s="124"/>
      <c r="C21" s="124" t="s">
        <v>30</v>
      </c>
      <c r="D21" s="124"/>
      <c r="E21" s="124"/>
      <c r="F21" s="124"/>
      <c r="G21" s="130"/>
      <c r="H21" s="130"/>
      <c r="I21" s="124"/>
      <c r="J21" s="123"/>
      <c r="K21" s="123"/>
      <c r="L21" s="123">
        <v>0.015</v>
      </c>
      <c r="M21" s="123">
        <f>IF($C$18=1,'Cálculo Auxiliares'!L59,0)</f>
        <v>0.015</v>
      </c>
      <c r="N21" s="279">
        <f>(N$17*M21)</f>
        <v>87.7923</v>
      </c>
      <c r="O21" s="279"/>
      <c r="P21" s="280"/>
      <c r="Q21" s="106"/>
      <c r="R21" s="2"/>
      <c r="S21" s="124"/>
      <c r="T21" s="11"/>
      <c r="U21" s="124" t="s">
        <v>61</v>
      </c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311">
        <f>AF19</f>
        <v>12640.031754854399</v>
      </c>
      <c r="AG21" s="311"/>
      <c r="AH21" s="312"/>
    </row>
    <row r="22" spans="1:34" ht="15">
      <c r="A22" s="106"/>
      <c r="B22" s="124"/>
      <c r="C22" s="124" t="s">
        <v>32</v>
      </c>
      <c r="D22" s="124"/>
      <c r="E22" s="124"/>
      <c r="F22" s="124"/>
      <c r="G22" s="130"/>
      <c r="H22" s="130"/>
      <c r="I22" s="124"/>
      <c r="J22" s="123"/>
      <c r="K22" s="123"/>
      <c r="L22" s="123">
        <v>0.01</v>
      </c>
      <c r="M22" s="123">
        <f>IF($C$18=1,'Cálculo Auxiliares'!L60,0)</f>
        <v>0.01</v>
      </c>
      <c r="N22" s="279">
        <f aca="true" t="shared" si="0" ref="N22:N27">(N$17*M22)</f>
        <v>58.5282</v>
      </c>
      <c r="O22" s="279"/>
      <c r="P22" s="280"/>
      <c r="Q22" s="106"/>
      <c r="R22" s="2"/>
      <c r="S22" s="124"/>
      <c r="T22" s="11"/>
      <c r="U22" s="124" t="s">
        <v>62</v>
      </c>
      <c r="V22" s="124"/>
      <c r="W22" s="124"/>
      <c r="X22" s="124"/>
      <c r="Y22" s="124"/>
      <c r="Z22" s="124"/>
      <c r="AA22" s="124"/>
      <c r="AB22" s="124"/>
      <c r="AC22" s="124"/>
      <c r="AD22" s="124"/>
      <c r="AE22" s="18">
        <f>IF($C$18=1,'Cálculo Auxiliares'!AA12,0)</f>
        <v>0.05</v>
      </c>
      <c r="AF22" s="307">
        <f>(AF$21*AE22)</f>
        <v>632.00158774272</v>
      </c>
      <c r="AG22" s="307"/>
      <c r="AH22" s="308"/>
    </row>
    <row r="23" spans="1:34" ht="15">
      <c r="A23" s="106"/>
      <c r="B23" s="124"/>
      <c r="C23" s="124" t="s">
        <v>34</v>
      </c>
      <c r="D23" s="124"/>
      <c r="E23" s="124"/>
      <c r="F23" s="124"/>
      <c r="G23" s="130"/>
      <c r="H23" s="130"/>
      <c r="I23" s="124"/>
      <c r="J23" s="123"/>
      <c r="K23" s="123"/>
      <c r="L23" s="123">
        <v>0.002</v>
      </c>
      <c r="M23" s="123">
        <f>IF($C$18=1,'Cálculo Auxiliares'!L61,0)</f>
        <v>0.002</v>
      </c>
      <c r="N23" s="279">
        <f t="shared" si="0"/>
        <v>11.705639999999999</v>
      </c>
      <c r="O23" s="279"/>
      <c r="P23" s="280"/>
      <c r="Q23" s="106"/>
      <c r="R23" s="2"/>
      <c r="S23" s="124"/>
      <c r="T23" s="11"/>
      <c r="U23" s="124" t="s">
        <v>64</v>
      </c>
      <c r="V23" s="124"/>
      <c r="W23" s="124"/>
      <c r="X23" s="124"/>
      <c r="Y23" s="124"/>
      <c r="Z23" s="124"/>
      <c r="AA23" s="124"/>
      <c r="AB23" s="124"/>
      <c r="AC23" s="124"/>
      <c r="AD23" s="124"/>
      <c r="AE23" s="18">
        <f>IF($C$18=1,'Cálculo Auxiliares'!AA13,0)</f>
        <v>0.0065</v>
      </c>
      <c r="AF23" s="307">
        <f>(AF$21*AE23)</f>
        <v>82.16020640655358</v>
      </c>
      <c r="AG23" s="307"/>
      <c r="AH23" s="308"/>
    </row>
    <row r="24" spans="1:34" ht="15">
      <c r="A24" s="106"/>
      <c r="B24" s="124"/>
      <c r="C24" s="124" t="s">
        <v>36</v>
      </c>
      <c r="D24" s="124"/>
      <c r="E24" s="124"/>
      <c r="F24" s="124"/>
      <c r="G24" s="130"/>
      <c r="H24" s="130"/>
      <c r="I24" s="124"/>
      <c r="J24" s="123"/>
      <c r="K24" s="123"/>
      <c r="L24" s="123">
        <v>0.025</v>
      </c>
      <c r="M24" s="123">
        <f>IF($C$18=1,'Cálculo Auxiliares'!L62,0)</f>
        <v>0.025</v>
      </c>
      <c r="N24" s="279">
        <f t="shared" si="0"/>
        <v>146.3205</v>
      </c>
      <c r="O24" s="279"/>
      <c r="P24" s="280"/>
      <c r="Q24" s="106"/>
      <c r="R24" s="2"/>
      <c r="S24" s="124"/>
      <c r="T24" s="124"/>
      <c r="U24" s="124" t="s">
        <v>66</v>
      </c>
      <c r="V24" s="124"/>
      <c r="W24" s="124"/>
      <c r="X24" s="124"/>
      <c r="Y24" s="124"/>
      <c r="Z24" s="124"/>
      <c r="AA24" s="124"/>
      <c r="AB24" s="124"/>
      <c r="AC24" s="124"/>
      <c r="AD24" s="124"/>
      <c r="AE24" s="18">
        <f>IF($C$18=1,'Cálculo Auxiliares'!AA14,0)</f>
        <v>0.03</v>
      </c>
      <c r="AF24" s="307">
        <f>(AF$21*AE24)</f>
        <v>379.20095264563196</v>
      </c>
      <c r="AG24" s="307"/>
      <c r="AH24" s="308"/>
    </row>
    <row r="25" spans="1:34" ht="15">
      <c r="A25" s="106"/>
      <c r="B25" s="124"/>
      <c r="C25" s="124" t="s">
        <v>38</v>
      </c>
      <c r="D25" s="124"/>
      <c r="E25" s="124"/>
      <c r="F25" s="124"/>
      <c r="G25" s="130"/>
      <c r="H25" s="130"/>
      <c r="I25" s="124"/>
      <c r="J25" s="123"/>
      <c r="K25" s="123"/>
      <c r="L25" s="123">
        <v>0.08</v>
      </c>
      <c r="M25" s="123">
        <v>0.08</v>
      </c>
      <c r="N25" s="279">
        <f t="shared" si="0"/>
        <v>468.2256</v>
      </c>
      <c r="O25" s="279"/>
      <c r="P25" s="280"/>
      <c r="Q25" s="106"/>
      <c r="R25" s="2"/>
      <c r="S25" s="124"/>
      <c r="T25" s="124"/>
      <c r="U25" s="124" t="s">
        <v>68</v>
      </c>
      <c r="V25" s="124"/>
      <c r="W25" s="124"/>
      <c r="X25" s="124"/>
      <c r="Y25" s="124"/>
      <c r="Z25" s="124"/>
      <c r="AA25" s="124"/>
      <c r="AB25" s="124"/>
      <c r="AC25" s="124"/>
      <c r="AD25" s="124"/>
      <c r="AE25" s="18">
        <f>IF($C$18=2,'Cálculo Auxiliares'!AA15,0)</f>
        <v>0</v>
      </c>
      <c r="AF25" s="307">
        <f>(AF$21*AE25)</f>
        <v>0</v>
      </c>
      <c r="AG25" s="307"/>
      <c r="AH25" s="308"/>
    </row>
    <row r="26" spans="1:34" ht="15">
      <c r="A26" s="106"/>
      <c r="B26" s="124"/>
      <c r="C26" s="124" t="s">
        <v>39</v>
      </c>
      <c r="D26" s="124"/>
      <c r="E26" s="124"/>
      <c r="F26" s="124"/>
      <c r="G26" s="130"/>
      <c r="H26" s="130"/>
      <c r="I26" s="124"/>
      <c r="J26" s="123"/>
      <c r="K26" s="123"/>
      <c r="L26" s="123">
        <v>0.03</v>
      </c>
      <c r="M26" s="123">
        <f>IF($C$18=1,'Cálculo Auxiliares'!L64,0)</f>
        <v>0.03</v>
      </c>
      <c r="N26" s="279">
        <f t="shared" si="0"/>
        <v>175.5846</v>
      </c>
      <c r="O26" s="279"/>
      <c r="P26" s="280"/>
      <c r="Q26" s="106"/>
      <c r="R26" s="2"/>
      <c r="S26" s="124"/>
      <c r="T26" s="124"/>
      <c r="U26" s="122" t="s">
        <v>70</v>
      </c>
      <c r="V26" s="122"/>
      <c r="W26" s="122"/>
      <c r="X26" s="124"/>
      <c r="Y26" s="124"/>
      <c r="Z26" s="124"/>
      <c r="AA26" s="124"/>
      <c r="AB26" s="124"/>
      <c r="AC26" s="124"/>
      <c r="AD26" s="20"/>
      <c r="AE26" s="21">
        <f>SUM(AE22:AE25)</f>
        <v>0.0865</v>
      </c>
      <c r="AF26" s="285">
        <f>SUM(AF22:AH25)</f>
        <v>1093.3627467949054</v>
      </c>
      <c r="AG26" s="285"/>
      <c r="AH26" s="286"/>
    </row>
    <row r="27" spans="1:34" ht="15.75" thickBot="1">
      <c r="A27" s="106"/>
      <c r="B27" s="124"/>
      <c r="C27" s="124" t="s">
        <v>40</v>
      </c>
      <c r="D27" s="124"/>
      <c r="E27" s="124"/>
      <c r="F27" s="124"/>
      <c r="G27" s="130"/>
      <c r="H27" s="130"/>
      <c r="I27" s="124"/>
      <c r="J27" s="123"/>
      <c r="K27" s="123"/>
      <c r="L27" s="123">
        <v>0.006</v>
      </c>
      <c r="M27" s="123">
        <f>IF($C$18=1,'Cálculo Auxiliares'!L65,0)</f>
        <v>0.006</v>
      </c>
      <c r="N27" s="279">
        <f t="shared" si="0"/>
        <v>35.11692</v>
      </c>
      <c r="O27" s="279"/>
      <c r="P27" s="280"/>
      <c r="Q27" s="106"/>
      <c r="R27" s="2"/>
      <c r="S27" s="124"/>
      <c r="T27" s="124"/>
      <c r="U27" s="124"/>
      <c r="V27" s="9"/>
      <c r="W27" s="124"/>
      <c r="X27" s="124"/>
      <c r="Y27" s="124"/>
      <c r="Z27" s="124"/>
      <c r="AA27" s="124"/>
      <c r="AB27" s="124"/>
      <c r="AC27" s="124"/>
      <c r="AD27" s="124"/>
      <c r="AE27" s="124"/>
      <c r="AF27" s="305"/>
      <c r="AG27" s="305"/>
      <c r="AH27" s="306"/>
    </row>
    <row r="28" spans="1:34" ht="15">
      <c r="A28" s="106"/>
      <c r="B28" s="124"/>
      <c r="C28" s="13" t="s">
        <v>41</v>
      </c>
      <c r="D28" s="13"/>
      <c r="E28" s="13"/>
      <c r="F28" s="13"/>
      <c r="G28" s="130"/>
      <c r="H28" s="130"/>
      <c r="I28" s="124"/>
      <c r="J28" s="130"/>
      <c r="K28" s="121"/>
      <c r="L28" s="121"/>
      <c r="M28" s="123">
        <f>SUM(M20:M27)</f>
        <v>0.3680000000000001</v>
      </c>
      <c r="N28" s="283">
        <f>SUM(N20:P27)</f>
        <v>2153.83776</v>
      </c>
      <c r="O28" s="283"/>
      <c r="P28" s="284"/>
      <c r="Q28" s="55"/>
      <c r="R28" s="56"/>
      <c r="S28" s="57"/>
      <c r="T28" s="58" t="s">
        <v>73</v>
      </c>
      <c r="U28" s="58"/>
      <c r="V28" s="58"/>
      <c r="W28" s="58"/>
      <c r="X28" s="58"/>
      <c r="Y28" s="58"/>
      <c r="Z28" s="58"/>
      <c r="AA28" s="59"/>
      <c r="AB28" s="59"/>
      <c r="AC28" s="57"/>
      <c r="AD28" s="57"/>
      <c r="AE28" s="57"/>
      <c r="AF28" s="299">
        <f>SUM(AF21,AF26)</f>
        <v>13733.394501649305</v>
      </c>
      <c r="AG28" s="299"/>
      <c r="AH28" s="300"/>
    </row>
    <row r="29" spans="1:34" ht="15.75" thickBot="1">
      <c r="A29" s="290" t="s">
        <v>44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2"/>
      <c r="Q29" s="60"/>
      <c r="R29" s="61"/>
      <c r="S29" s="61"/>
      <c r="T29" s="62" t="s">
        <v>75</v>
      </c>
      <c r="U29" s="62"/>
      <c r="V29" s="62"/>
      <c r="W29" s="62"/>
      <c r="X29" s="62"/>
      <c r="Y29" s="62"/>
      <c r="Z29" s="62"/>
      <c r="AA29" s="61"/>
      <c r="AB29" s="61"/>
      <c r="AC29" s="61"/>
      <c r="AD29" s="61"/>
      <c r="AE29" s="61"/>
      <c r="AF29" s="302">
        <f>(AF28*12)</f>
        <v>164800.73401979165</v>
      </c>
      <c r="AG29" s="302"/>
      <c r="AH29" s="303"/>
    </row>
    <row r="30" spans="1:34" ht="15.75" thickBot="1">
      <c r="A30" s="106"/>
      <c r="B30" s="124"/>
      <c r="C30" s="15" t="s">
        <v>46</v>
      </c>
      <c r="D30" s="15"/>
      <c r="E30" s="15"/>
      <c r="F30" s="15"/>
      <c r="G30" s="130"/>
      <c r="H30" s="130"/>
      <c r="I30" s="124"/>
      <c r="J30" s="278">
        <v>0.11111111111111109</v>
      </c>
      <c r="K30" s="278"/>
      <c r="L30" s="278"/>
      <c r="M30" s="278"/>
      <c r="N30" s="279">
        <f>(N$17*J30)</f>
        <v>650.3133333333332</v>
      </c>
      <c r="O30" s="279"/>
      <c r="P30" s="280"/>
      <c r="Q30" s="191"/>
      <c r="R30" s="66"/>
      <c r="S30" s="66"/>
      <c r="T30" s="127" t="s">
        <v>127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287">
        <f>AF28/4</f>
        <v>3433.3486254123263</v>
      </c>
      <c r="AG30" s="288"/>
      <c r="AH30" s="289"/>
    </row>
    <row r="31" spans="1:34" ht="15">
      <c r="A31" s="106"/>
      <c r="B31" s="124"/>
      <c r="C31" s="15" t="s">
        <v>48</v>
      </c>
      <c r="D31" s="15"/>
      <c r="E31" s="15"/>
      <c r="F31" s="15"/>
      <c r="G31" s="130"/>
      <c r="H31" s="130"/>
      <c r="I31" s="124"/>
      <c r="J31" s="281">
        <v>0.0194</v>
      </c>
      <c r="K31" s="282"/>
      <c r="L31" s="282"/>
      <c r="M31" s="282"/>
      <c r="N31" s="279">
        <f aca="true" t="shared" si="1" ref="N31:N37">(N$17*J31)</f>
        <v>113.544708</v>
      </c>
      <c r="O31" s="279"/>
      <c r="P31" s="280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6"/>
      <c r="B32" s="124"/>
      <c r="C32" s="15" t="s">
        <v>50</v>
      </c>
      <c r="D32" s="15"/>
      <c r="E32" s="15"/>
      <c r="F32" s="15"/>
      <c r="G32" s="130"/>
      <c r="H32" s="130"/>
      <c r="I32" s="124"/>
      <c r="J32" s="281">
        <v>0.0139</v>
      </c>
      <c r="K32" s="282"/>
      <c r="L32" s="282"/>
      <c r="M32" s="282"/>
      <c r="N32" s="279">
        <f t="shared" si="1"/>
        <v>81.354198</v>
      </c>
      <c r="O32" s="279"/>
      <c r="P32" s="280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6"/>
      <c r="B33" s="124"/>
      <c r="C33" s="15" t="s">
        <v>51</v>
      </c>
      <c r="D33" s="15"/>
      <c r="E33" s="15"/>
      <c r="F33" s="15"/>
      <c r="G33" s="130"/>
      <c r="H33" s="130"/>
      <c r="I33" s="124"/>
      <c r="J33" s="281">
        <v>0.0033</v>
      </c>
      <c r="K33" s="282"/>
      <c r="L33" s="282"/>
      <c r="M33" s="282"/>
      <c r="N33" s="279">
        <f t="shared" si="1"/>
        <v>19.314306</v>
      </c>
      <c r="O33" s="279"/>
      <c r="P33" s="280"/>
      <c r="Q33" s="23"/>
      <c r="R33" s="23"/>
      <c r="S33" s="23" t="s">
        <v>150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6"/>
      <c r="B34" s="124"/>
      <c r="C34" s="15" t="s">
        <v>53</v>
      </c>
      <c r="D34" s="15"/>
      <c r="E34" s="15"/>
      <c r="F34" s="15"/>
      <c r="G34" s="130"/>
      <c r="H34" s="130"/>
      <c r="I34" s="124"/>
      <c r="J34" s="281">
        <v>0.0027</v>
      </c>
      <c r="K34" s="282"/>
      <c r="L34" s="282"/>
      <c r="M34" s="282"/>
      <c r="N34" s="279">
        <f t="shared" si="1"/>
        <v>15.802614</v>
      </c>
      <c r="O34" s="279"/>
      <c r="P34" s="280"/>
      <c r="Q34" s="23"/>
      <c r="R34" s="23"/>
      <c r="S34" s="23" t="s">
        <v>151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6"/>
      <c r="B35" s="124"/>
      <c r="C35" s="17" t="s">
        <v>55</v>
      </c>
      <c r="D35" s="17"/>
      <c r="E35" s="17"/>
      <c r="F35" s="17"/>
      <c r="G35" s="130"/>
      <c r="H35" s="130"/>
      <c r="I35" s="124"/>
      <c r="J35" s="304">
        <v>0.0007</v>
      </c>
      <c r="K35" s="304"/>
      <c r="L35" s="304"/>
      <c r="M35" s="304"/>
      <c r="N35" s="279">
        <f t="shared" si="1"/>
        <v>4.0969739999999994</v>
      </c>
      <c r="O35" s="279"/>
      <c r="P35" s="280"/>
      <c r="Q35" s="23"/>
      <c r="R35" s="23"/>
      <c r="S35" s="23" t="s">
        <v>166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6"/>
      <c r="B36" s="124"/>
      <c r="C36" s="15" t="s">
        <v>57</v>
      </c>
      <c r="D36" s="15"/>
      <c r="E36" s="15"/>
      <c r="F36" s="15"/>
      <c r="G36" s="130"/>
      <c r="H36" s="130"/>
      <c r="I36" s="124"/>
      <c r="J36" s="281">
        <v>0.0002</v>
      </c>
      <c r="K36" s="282"/>
      <c r="L36" s="282"/>
      <c r="M36" s="282"/>
      <c r="N36" s="279">
        <f t="shared" si="1"/>
        <v>1.170564</v>
      </c>
      <c r="O36" s="279"/>
      <c r="P36" s="280"/>
      <c r="Q36" s="23"/>
      <c r="R36" s="23"/>
      <c r="S36" s="23" t="s">
        <v>167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6"/>
      <c r="B37" s="124"/>
      <c r="C37" s="15" t="s">
        <v>58</v>
      </c>
      <c r="D37" s="15"/>
      <c r="E37" s="15"/>
      <c r="F37" s="15"/>
      <c r="G37" s="130"/>
      <c r="H37" s="130"/>
      <c r="I37" s="124"/>
      <c r="J37" s="278">
        <v>0.0833333333333333</v>
      </c>
      <c r="K37" s="278"/>
      <c r="L37" s="278"/>
      <c r="M37" s="278"/>
      <c r="N37" s="279">
        <f t="shared" si="1"/>
        <v>487.7349999999998</v>
      </c>
      <c r="O37" s="279"/>
      <c r="P37" s="280"/>
      <c r="Q37" s="23"/>
      <c r="R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106"/>
      <c r="B38" s="124"/>
      <c r="C38" s="13" t="s">
        <v>60</v>
      </c>
      <c r="D38" s="124"/>
      <c r="E38" s="124"/>
      <c r="F38" s="124"/>
      <c r="G38" s="130"/>
      <c r="H38" s="130"/>
      <c r="I38" s="124"/>
      <c r="J38" s="124"/>
      <c r="K38" s="124"/>
      <c r="L38" s="301">
        <f>SUM(J30:M37)</f>
        <v>0.23464444444444438</v>
      </c>
      <c r="M38" s="301"/>
      <c r="N38" s="283">
        <f>SUM(N30:P37)</f>
        <v>1373.331697333333</v>
      </c>
      <c r="O38" s="283"/>
      <c r="P38" s="284"/>
      <c r="Q38" s="23"/>
      <c r="R38" s="23"/>
      <c r="S38" s="23" t="s">
        <v>157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290" t="s">
        <v>63</v>
      </c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2"/>
      <c r="Q39" s="23"/>
      <c r="R39" s="23"/>
      <c r="S39" s="23" t="s">
        <v>158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15">
      <c r="A40" s="106"/>
      <c r="B40" s="124"/>
      <c r="C40" s="15" t="s">
        <v>65</v>
      </c>
      <c r="D40" s="15"/>
      <c r="E40" s="15"/>
      <c r="F40" s="15"/>
      <c r="G40" s="130"/>
      <c r="H40" s="130"/>
      <c r="I40" s="124"/>
      <c r="J40" s="124"/>
      <c r="K40" s="19"/>
      <c r="L40" s="125"/>
      <c r="M40" s="125">
        <v>0.0042</v>
      </c>
      <c r="N40" s="293">
        <f>(N$17*M40)</f>
        <v>24.581843999999997</v>
      </c>
      <c r="O40" s="293"/>
      <c r="P40" s="29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15">
      <c r="A41" s="106"/>
      <c r="B41" s="124"/>
      <c r="C41" s="15" t="s">
        <v>67</v>
      </c>
      <c r="D41" s="15"/>
      <c r="E41" s="15"/>
      <c r="F41" s="15"/>
      <c r="G41" s="130"/>
      <c r="H41" s="130"/>
      <c r="I41" s="124"/>
      <c r="J41" s="124"/>
      <c r="K41" s="19"/>
      <c r="L41" s="125"/>
      <c r="M41" s="125">
        <v>0.0016</v>
      </c>
      <c r="N41" s="293">
        <f aca="true" t="shared" si="2" ref="N41:N46">(N$17*M41)</f>
        <v>9.364512</v>
      </c>
      <c r="O41" s="293"/>
      <c r="P41" s="294"/>
      <c r="Q41" s="23"/>
      <c r="R41" s="23"/>
      <c r="S41" s="410">
        <v>14</v>
      </c>
      <c r="T41" s="410"/>
      <c r="U41" s="410"/>
      <c r="V41" s="23"/>
      <c r="W41" s="257">
        <v>0.2</v>
      </c>
      <c r="X41" s="23"/>
      <c r="Y41" s="411">
        <f>(S41-(W41*S41))</f>
        <v>11.2</v>
      </c>
      <c r="Z41" s="411"/>
      <c r="AA41" s="411"/>
      <c r="AB41" s="23"/>
      <c r="AC41" s="23"/>
      <c r="AD41" s="23"/>
      <c r="AE41" s="23"/>
      <c r="AF41" s="23"/>
      <c r="AG41" s="23"/>
      <c r="AH41" s="23"/>
    </row>
    <row r="42" spans="1:21" ht="15">
      <c r="A42" s="106"/>
      <c r="B42" s="124"/>
      <c r="C42" s="15" t="s">
        <v>69</v>
      </c>
      <c r="D42" s="15"/>
      <c r="E42" s="15"/>
      <c r="F42" s="15"/>
      <c r="G42" s="130"/>
      <c r="H42" s="130"/>
      <c r="I42" s="124"/>
      <c r="J42" s="124"/>
      <c r="K42" s="19"/>
      <c r="L42" s="125"/>
      <c r="M42" s="125">
        <v>0.0003</v>
      </c>
      <c r="N42" s="293">
        <f t="shared" si="2"/>
        <v>1.7558459999999998</v>
      </c>
      <c r="O42" s="293"/>
      <c r="P42" s="294"/>
      <c r="S42" s="23"/>
      <c r="T42" s="23"/>
      <c r="U42" s="23"/>
    </row>
    <row r="43" spans="1:19" ht="15">
      <c r="A43" s="106"/>
      <c r="B43" s="124"/>
      <c r="C43" s="15" t="s">
        <v>71</v>
      </c>
      <c r="D43" s="15"/>
      <c r="E43" s="15"/>
      <c r="F43" s="15"/>
      <c r="G43" s="130"/>
      <c r="H43" s="130"/>
      <c r="I43" s="124"/>
      <c r="J43" s="124"/>
      <c r="K43" s="19"/>
      <c r="L43" s="125"/>
      <c r="M43" s="125">
        <v>0.032</v>
      </c>
      <c r="N43" s="293">
        <f t="shared" si="2"/>
        <v>187.29023999999998</v>
      </c>
      <c r="O43" s="293"/>
      <c r="P43" s="294"/>
      <c r="S43" s="23" t="s">
        <v>163</v>
      </c>
    </row>
    <row r="44" spans="1:19" ht="15">
      <c r="A44" s="106"/>
      <c r="B44" s="124"/>
      <c r="C44" s="15" t="s">
        <v>72</v>
      </c>
      <c r="D44" s="15"/>
      <c r="E44" s="15"/>
      <c r="F44" s="15"/>
      <c r="G44" s="130"/>
      <c r="H44" s="130"/>
      <c r="I44" s="124"/>
      <c r="J44" s="124"/>
      <c r="K44" s="19"/>
      <c r="L44" s="125"/>
      <c r="M44" s="125">
        <v>0.0004</v>
      </c>
      <c r="N44" s="293">
        <f t="shared" si="2"/>
        <v>2.341128</v>
      </c>
      <c r="O44" s="293"/>
      <c r="P44" s="294"/>
      <c r="S44" s="23" t="s">
        <v>154</v>
      </c>
    </row>
    <row r="45" spans="1:16" ht="15">
      <c r="A45" s="106"/>
      <c r="B45" s="124"/>
      <c r="C45" s="15" t="s">
        <v>74</v>
      </c>
      <c r="D45" s="15"/>
      <c r="E45" s="15"/>
      <c r="F45" s="15"/>
      <c r="G45" s="130"/>
      <c r="H45" s="130"/>
      <c r="I45" s="124"/>
      <c r="J45" s="124"/>
      <c r="K45" s="19"/>
      <c r="L45" s="125"/>
      <c r="M45" s="125">
        <v>0.0002</v>
      </c>
      <c r="N45" s="293">
        <f t="shared" si="2"/>
        <v>1.170564</v>
      </c>
      <c r="O45" s="293"/>
      <c r="P45" s="294"/>
    </row>
    <row r="46" spans="1:16" ht="15">
      <c r="A46" s="106"/>
      <c r="B46" s="124"/>
      <c r="C46" s="15" t="s">
        <v>76</v>
      </c>
      <c r="D46" s="15"/>
      <c r="E46" s="15"/>
      <c r="F46" s="15"/>
      <c r="G46" s="130"/>
      <c r="H46" s="130"/>
      <c r="I46" s="124"/>
      <c r="J46" s="124"/>
      <c r="K46" s="124"/>
      <c r="L46" s="125">
        <v>0.0042</v>
      </c>
      <c r="M46" s="125">
        <f>IF(C18=1,'Cálculo Auxiliares'!L86,0)</f>
        <v>0.0887</v>
      </c>
      <c r="N46" s="293">
        <f t="shared" si="2"/>
        <v>519.145134</v>
      </c>
      <c r="O46" s="293"/>
      <c r="P46" s="294"/>
    </row>
    <row r="47" spans="1:16" ht="15">
      <c r="A47" s="106"/>
      <c r="B47" s="124"/>
      <c r="C47" s="13" t="s">
        <v>77</v>
      </c>
      <c r="D47" s="124"/>
      <c r="E47" s="124"/>
      <c r="F47" s="124"/>
      <c r="G47" s="130"/>
      <c r="H47" s="130"/>
      <c r="I47" s="124"/>
      <c r="J47" s="124"/>
      <c r="K47" s="124"/>
      <c r="L47" s="301">
        <f>SUM(M40:M46)</f>
        <v>0.1274</v>
      </c>
      <c r="M47" s="301"/>
      <c r="N47" s="366">
        <f>SUM(N40:P46)</f>
        <v>745.649268</v>
      </c>
      <c r="O47" s="348"/>
      <c r="P47" s="367"/>
    </row>
    <row r="48" spans="1:16" ht="15" customHeight="1">
      <c r="A48" s="106"/>
      <c r="B48" s="124"/>
      <c r="C48" s="13" t="s">
        <v>78</v>
      </c>
      <c r="D48" s="124"/>
      <c r="E48" s="124"/>
      <c r="F48" s="124"/>
      <c r="G48" s="130"/>
      <c r="H48" s="130"/>
      <c r="I48" s="124"/>
      <c r="J48" s="124"/>
      <c r="K48" s="124"/>
      <c r="L48" s="301">
        <f>SUM(M28,L38,L47)</f>
        <v>0.7300444444444445</v>
      </c>
      <c r="M48" s="301"/>
      <c r="N48" s="285">
        <f>SUM(N28,N38,N47)</f>
        <v>4272.818725333333</v>
      </c>
      <c r="O48" s="285"/>
      <c r="P48" s="286"/>
    </row>
    <row r="49" spans="1:16" ht="15">
      <c r="A49" s="106"/>
      <c r="B49" s="230"/>
      <c r="C49" s="13"/>
      <c r="D49" s="230"/>
      <c r="E49" s="230"/>
      <c r="F49" s="230"/>
      <c r="G49" s="235"/>
      <c r="H49" s="235"/>
      <c r="I49" s="230"/>
      <c r="J49" s="230"/>
      <c r="K49" s="230"/>
      <c r="L49" s="231"/>
      <c r="M49" s="231"/>
      <c r="N49" s="232"/>
      <c r="O49" s="232"/>
      <c r="P49" s="233"/>
    </row>
    <row r="50" spans="1:16" ht="15">
      <c r="A50" s="90" t="s">
        <v>79</v>
      </c>
      <c r="B50" s="68"/>
      <c r="C50" s="91"/>
      <c r="D50" s="68"/>
      <c r="E50" s="68"/>
      <c r="F50" s="68"/>
      <c r="G50" s="92"/>
      <c r="H50" s="92"/>
      <c r="I50" s="68"/>
      <c r="J50" s="68"/>
      <c r="K50" s="68"/>
      <c r="L50" s="93"/>
      <c r="M50" s="93"/>
      <c r="N50" s="364"/>
      <c r="O50" s="364"/>
      <c r="P50" s="365"/>
    </row>
    <row r="51" spans="1:16" ht="15">
      <c r="A51" s="24" t="s">
        <v>80</v>
      </c>
      <c r="B51" s="241"/>
      <c r="C51" s="13"/>
      <c r="D51" s="241"/>
      <c r="E51" s="241"/>
      <c r="F51" s="242"/>
      <c r="G51" s="255"/>
      <c r="H51" s="25" t="s">
        <v>5</v>
      </c>
      <c r="I51" s="242"/>
      <c r="J51" s="242"/>
      <c r="K51" s="242"/>
      <c r="L51" s="246"/>
      <c r="M51" s="246"/>
      <c r="N51" s="355" t="s">
        <v>23</v>
      </c>
      <c r="O51" s="355"/>
      <c r="P51" s="356"/>
    </row>
    <row r="52" spans="1:16" ht="15">
      <c r="A52" s="106"/>
      <c r="B52" s="409">
        <f>Y41</f>
        <v>11.2</v>
      </c>
      <c r="C52" s="409"/>
      <c r="D52" s="242"/>
      <c r="E52" s="242"/>
      <c r="F52" s="242"/>
      <c r="G52" s="255"/>
      <c r="H52" s="256">
        <v>88</v>
      </c>
      <c r="I52" s="242"/>
      <c r="J52" s="242"/>
      <c r="K52" s="242"/>
      <c r="L52" s="246"/>
      <c r="M52" s="246"/>
      <c r="N52" s="285">
        <f>(H52*B52)</f>
        <v>985.5999999999999</v>
      </c>
      <c r="O52" s="285"/>
      <c r="P52" s="286"/>
    </row>
    <row r="53" spans="1:16" ht="15.75" customHeight="1">
      <c r="A53" s="106"/>
      <c r="B53" s="254"/>
      <c r="C53" s="254"/>
      <c r="D53" s="242"/>
      <c r="E53" s="242"/>
      <c r="F53" s="242"/>
      <c r="G53" s="255"/>
      <c r="H53" s="256"/>
      <c r="I53" s="242"/>
      <c r="J53" s="242"/>
      <c r="K53" s="242"/>
      <c r="L53" s="246"/>
      <c r="M53" s="246"/>
      <c r="N53" s="249"/>
      <c r="O53" s="249"/>
      <c r="P53" s="250"/>
    </row>
    <row r="54" spans="1:16" ht="15">
      <c r="A54" s="90" t="s">
        <v>152</v>
      </c>
      <c r="B54" s="68"/>
      <c r="C54" s="91"/>
      <c r="D54" s="68"/>
      <c r="E54" s="68"/>
      <c r="F54" s="68"/>
      <c r="G54" s="92"/>
      <c r="H54" s="92"/>
      <c r="I54" s="68"/>
      <c r="J54" s="68"/>
      <c r="K54" s="68"/>
      <c r="L54" s="93"/>
      <c r="M54" s="93"/>
      <c r="N54" s="364"/>
      <c r="O54" s="364"/>
      <c r="P54" s="365"/>
    </row>
    <row r="55" spans="1:16" ht="15">
      <c r="A55" s="24" t="s">
        <v>153</v>
      </c>
      <c r="B55" s="241"/>
      <c r="C55" s="13"/>
      <c r="D55" s="241"/>
      <c r="E55" s="241"/>
      <c r="F55" s="242"/>
      <c r="G55" s="255"/>
      <c r="H55" s="25" t="s">
        <v>5</v>
      </c>
      <c r="I55" s="242"/>
      <c r="J55" s="242"/>
      <c r="K55" s="242"/>
      <c r="L55" s="246"/>
      <c r="M55" s="246"/>
      <c r="N55" s="355" t="s">
        <v>23</v>
      </c>
      <c r="O55" s="355"/>
      <c r="P55" s="356"/>
    </row>
    <row r="56" spans="1:16" ht="15">
      <c r="A56" s="106"/>
      <c r="B56" s="409">
        <v>2.5</v>
      </c>
      <c r="C56" s="409"/>
      <c r="D56" s="242"/>
      <c r="E56" s="242"/>
      <c r="F56" s="242"/>
      <c r="G56" s="255"/>
      <c r="H56" s="256">
        <v>176</v>
      </c>
      <c r="I56" s="242"/>
      <c r="J56" s="242"/>
      <c r="K56" s="242"/>
      <c r="L56" s="246"/>
      <c r="M56" s="246"/>
      <c r="N56" s="276">
        <f>(H56*B56)</f>
        <v>440</v>
      </c>
      <c r="O56" s="276"/>
      <c r="P56" s="277"/>
    </row>
    <row r="57" spans="1:16" ht="15">
      <c r="A57" s="106"/>
      <c r="B57" s="242"/>
      <c r="C57" s="15" t="s">
        <v>155</v>
      </c>
      <c r="D57" s="242"/>
      <c r="E57" s="242"/>
      <c r="F57" s="242"/>
      <c r="G57" s="255"/>
      <c r="H57" s="258">
        <v>0.06</v>
      </c>
      <c r="I57" s="242"/>
      <c r="J57" s="242"/>
      <c r="K57" s="242"/>
      <c r="L57" s="246"/>
      <c r="M57" s="246"/>
      <c r="N57" s="276">
        <f>(H57*N17)</f>
        <v>351.1692</v>
      </c>
      <c r="O57" s="276"/>
      <c r="P57" s="277"/>
    </row>
    <row r="58" spans="1:16" ht="15.75" thickBot="1">
      <c r="A58" s="26"/>
      <c r="B58" s="243"/>
      <c r="C58" s="27" t="s">
        <v>156</v>
      </c>
      <c r="D58" s="243"/>
      <c r="E58" s="243"/>
      <c r="F58" s="243"/>
      <c r="G58" s="263"/>
      <c r="H58" s="264"/>
      <c r="I58" s="243"/>
      <c r="J58" s="243"/>
      <c r="K58" s="243"/>
      <c r="L58" s="28"/>
      <c r="M58" s="28"/>
      <c r="N58" s="357">
        <f>(N56-N57)</f>
        <v>88.83080000000001</v>
      </c>
      <c r="O58" s="357"/>
      <c r="P58" s="358"/>
    </row>
    <row r="59" spans="1:16" ht="15.75" thickBot="1">
      <c r="A59" s="259"/>
      <c r="B59" s="260" t="s">
        <v>81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359">
        <f>SUM(N17,N48,N52,N58)</f>
        <v>11200.069525333332</v>
      </c>
      <c r="O59" s="360"/>
      <c r="P59" s="361"/>
    </row>
  </sheetData>
  <sheetProtection password="CC25" sheet="1" selectLockedCells="1"/>
  <mergeCells count="115">
    <mergeCell ref="N46:P46"/>
    <mergeCell ref="L47:M47"/>
    <mergeCell ref="N42:P42"/>
    <mergeCell ref="N43:P43"/>
    <mergeCell ref="J37:M37"/>
    <mergeCell ref="N37:P37"/>
    <mergeCell ref="N44:P44"/>
    <mergeCell ref="N45:P45"/>
    <mergeCell ref="N57:P57"/>
    <mergeCell ref="N58:P58"/>
    <mergeCell ref="N59:P59"/>
    <mergeCell ref="S41:U41"/>
    <mergeCell ref="Y41:AA41"/>
    <mergeCell ref="AB10:AD10"/>
    <mergeCell ref="N51:P51"/>
    <mergeCell ref="N52:P52"/>
    <mergeCell ref="N54:P54"/>
    <mergeCell ref="A39:P39"/>
    <mergeCell ref="AF22:AH22"/>
    <mergeCell ref="AF23:AH23"/>
    <mergeCell ref="AF18:AH18"/>
    <mergeCell ref="AF19:AH19"/>
    <mergeCell ref="N55:P55"/>
    <mergeCell ref="B56:C56"/>
    <mergeCell ref="N56:P56"/>
    <mergeCell ref="B52:C52"/>
    <mergeCell ref="N40:P40"/>
    <mergeCell ref="N41:P41"/>
    <mergeCell ref="AF17:AH17"/>
    <mergeCell ref="T11:Y11"/>
    <mergeCell ref="AF21:AH21"/>
    <mergeCell ref="G16:H16"/>
    <mergeCell ref="AF10:AH10"/>
    <mergeCell ref="AF13:AH13"/>
    <mergeCell ref="A19:P19"/>
    <mergeCell ref="N20:P20"/>
    <mergeCell ref="G9:H9"/>
    <mergeCell ref="J9:K9"/>
    <mergeCell ref="N12:P12"/>
    <mergeCell ref="N13:P13"/>
    <mergeCell ref="AF14:AH14"/>
    <mergeCell ref="AF15:AH15"/>
    <mergeCell ref="J14:M14"/>
    <mergeCell ref="N14:P14"/>
    <mergeCell ref="D15:E15"/>
    <mergeCell ref="D16:E16"/>
    <mergeCell ref="N27:P27"/>
    <mergeCell ref="AF27:AH27"/>
    <mergeCell ref="N21:P21"/>
    <mergeCell ref="AF25:AH25"/>
    <mergeCell ref="N22:P22"/>
    <mergeCell ref="N23:P23"/>
    <mergeCell ref="A7:P7"/>
    <mergeCell ref="AB6:AD6"/>
    <mergeCell ref="AF26:AH26"/>
    <mergeCell ref="N25:P25"/>
    <mergeCell ref="AF24:AH24"/>
    <mergeCell ref="N26:P26"/>
    <mergeCell ref="N17:P17"/>
    <mergeCell ref="N18:P18"/>
    <mergeCell ref="N16:P16"/>
    <mergeCell ref="G14:H14"/>
    <mergeCell ref="A6:P6"/>
    <mergeCell ref="AB5:AD5"/>
    <mergeCell ref="AF5:AH5"/>
    <mergeCell ref="A4:P4"/>
    <mergeCell ref="AB4:AD4"/>
    <mergeCell ref="AF4:AH4"/>
    <mergeCell ref="A5:P5"/>
    <mergeCell ref="AC3:AD3"/>
    <mergeCell ref="AF11:AH11"/>
    <mergeCell ref="AB9:AD9"/>
    <mergeCell ref="AF9:AH9"/>
    <mergeCell ref="AB7:AD7"/>
    <mergeCell ref="AF7:AH7"/>
    <mergeCell ref="AB8:AD8"/>
    <mergeCell ref="AF8:AH8"/>
    <mergeCell ref="G8:K8"/>
    <mergeCell ref="G10:K10"/>
    <mergeCell ref="G11:K11"/>
    <mergeCell ref="AF30:AH30"/>
    <mergeCell ref="A1:P1"/>
    <mergeCell ref="AF1:AH1"/>
    <mergeCell ref="A2:E2"/>
    <mergeCell ref="F2:I2"/>
    <mergeCell ref="A3:E3"/>
    <mergeCell ref="F3:I3"/>
    <mergeCell ref="N36:P36"/>
    <mergeCell ref="J33:M33"/>
    <mergeCell ref="N33:P33"/>
    <mergeCell ref="J34:M34"/>
    <mergeCell ref="N34:P34"/>
    <mergeCell ref="A29:P29"/>
    <mergeCell ref="J30:M30"/>
    <mergeCell ref="N30:P30"/>
    <mergeCell ref="AF6:AH6"/>
    <mergeCell ref="J32:M32"/>
    <mergeCell ref="N32:P32"/>
    <mergeCell ref="AF28:AH28"/>
    <mergeCell ref="N28:P28"/>
    <mergeCell ref="L48:M48"/>
    <mergeCell ref="N48:P48"/>
    <mergeCell ref="L38:M38"/>
    <mergeCell ref="N38:P38"/>
    <mergeCell ref="AF29:AH29"/>
    <mergeCell ref="N47:P47"/>
    <mergeCell ref="J31:M31"/>
    <mergeCell ref="N31:P31"/>
    <mergeCell ref="N50:P50"/>
    <mergeCell ref="N24:P24"/>
    <mergeCell ref="G15:H15"/>
    <mergeCell ref="N15:P15"/>
    <mergeCell ref="J35:M35"/>
    <mergeCell ref="N35:P35"/>
    <mergeCell ref="J36:M36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J59"/>
  <sheetViews>
    <sheetView showGridLines="0" zoomScalePageLayoutView="0" workbookViewId="0" topLeftCell="A1">
      <selection activeCell="C18" sqref="C18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10.28125" style="0" customWidth="1"/>
    <col min="6" max="6" width="4.140625" style="0" customWidth="1"/>
    <col min="7" max="7" width="5.8515625" style="0" customWidth="1"/>
    <col min="8" max="8" width="8.2812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192" t="s">
        <v>2</v>
      </c>
      <c r="R1" s="70"/>
      <c r="S1" s="72"/>
      <c r="T1" s="72"/>
      <c r="U1" s="193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94"/>
      <c r="AG1" s="194"/>
      <c r="AH1" s="195"/>
    </row>
    <row r="2" spans="1:34" ht="15">
      <c r="A2" s="399" t="s">
        <v>1</v>
      </c>
      <c r="B2" s="400"/>
      <c r="C2" s="400"/>
      <c r="D2" s="400"/>
      <c r="E2" s="400"/>
      <c r="F2" s="407" t="s">
        <v>161</v>
      </c>
      <c r="G2" s="407"/>
      <c r="H2" s="407"/>
      <c r="I2" s="407"/>
      <c r="J2" s="130"/>
      <c r="K2" s="130"/>
      <c r="L2" s="130"/>
      <c r="M2" s="130"/>
      <c r="N2" s="130"/>
      <c r="O2" s="130"/>
      <c r="P2" s="1"/>
      <c r="Q2" s="106"/>
      <c r="R2" s="2"/>
      <c r="S2" s="124"/>
      <c r="T2" s="3" t="s">
        <v>4</v>
      </c>
      <c r="U2" s="130"/>
      <c r="V2" s="124"/>
      <c r="W2" s="124"/>
      <c r="X2" s="124"/>
      <c r="Y2" s="124"/>
      <c r="Z2" s="124"/>
      <c r="AA2" s="124"/>
      <c r="AB2" s="124"/>
      <c r="AC2" s="348" t="s">
        <v>5</v>
      </c>
      <c r="AD2" s="348"/>
      <c r="AE2" s="124"/>
      <c r="AF2" s="4"/>
      <c r="AG2" s="4"/>
      <c r="AH2" s="5"/>
    </row>
    <row r="3" spans="1:34" ht="15">
      <c r="A3" s="399" t="s">
        <v>3</v>
      </c>
      <c r="B3" s="400"/>
      <c r="C3" s="400"/>
      <c r="D3" s="400"/>
      <c r="E3" s="400"/>
      <c r="F3" s="407" t="s">
        <v>162</v>
      </c>
      <c r="G3" s="407"/>
      <c r="H3" s="407"/>
      <c r="I3" s="407"/>
      <c r="J3" s="130"/>
      <c r="K3" s="130"/>
      <c r="L3" s="130"/>
      <c r="M3" s="130"/>
      <c r="N3" s="130"/>
      <c r="O3" s="130"/>
      <c r="P3" s="1"/>
      <c r="Q3" s="106"/>
      <c r="R3" s="2"/>
      <c r="S3" s="6"/>
      <c r="T3" s="6"/>
      <c r="U3" s="6" t="s">
        <v>8</v>
      </c>
      <c r="V3" s="6"/>
      <c r="W3" s="6"/>
      <c r="X3" s="6"/>
      <c r="Y3" s="6"/>
      <c r="Z3" s="124"/>
      <c r="AA3" s="124"/>
      <c r="AB3" s="398">
        <f>'Cálculo Auxiliares'!V19</f>
        <v>0.6666666666666666</v>
      </c>
      <c r="AC3" s="398"/>
      <c r="AD3" s="398"/>
      <c r="AE3" s="124"/>
      <c r="AF3" s="327">
        <f>'Cálculo Auxiliares'!W19</f>
        <v>35.98</v>
      </c>
      <c r="AG3" s="327"/>
      <c r="AH3" s="328"/>
    </row>
    <row r="4" spans="1:34" ht="15">
      <c r="A4" s="403" t="s">
        <v>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106"/>
      <c r="R4" s="2"/>
      <c r="S4" s="6"/>
      <c r="T4" s="6"/>
      <c r="U4" s="6" t="s">
        <v>10</v>
      </c>
      <c r="V4" s="6"/>
      <c r="W4" s="6"/>
      <c r="X4" s="6"/>
      <c r="Y4" s="6"/>
      <c r="Z4" s="124"/>
      <c r="AA4" s="124"/>
      <c r="AB4" s="398">
        <f>'Cálculo Auxiliares'!V20</f>
        <v>1.3333333333333333</v>
      </c>
      <c r="AC4" s="398"/>
      <c r="AD4" s="398"/>
      <c r="AE4" s="124"/>
      <c r="AF4" s="327">
        <f>'Cálculo Auxiliares'!W20</f>
        <v>25.866666666666664</v>
      </c>
      <c r="AG4" s="327"/>
      <c r="AH4" s="328"/>
    </row>
    <row r="5" spans="1:34" ht="15">
      <c r="A5" s="394" t="s">
        <v>100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106"/>
      <c r="R5" s="2"/>
      <c r="S5" s="6"/>
      <c r="T5" s="6"/>
      <c r="U5" s="6" t="s">
        <v>14</v>
      </c>
      <c r="V5" s="6"/>
      <c r="W5" s="6"/>
      <c r="X5" s="6"/>
      <c r="Y5" s="6"/>
      <c r="Z5" s="124"/>
      <c r="AA5" s="124"/>
      <c r="AB5" s="398">
        <f>'Cálculo Auxiliares'!V21</f>
        <v>0.6666666666666666</v>
      </c>
      <c r="AC5" s="398"/>
      <c r="AD5" s="398"/>
      <c r="AE5" s="124"/>
      <c r="AF5" s="327">
        <f>'Cálculo Auxiliares'!W21</f>
        <v>24.96666666666667</v>
      </c>
      <c r="AG5" s="327"/>
      <c r="AH5" s="328"/>
    </row>
    <row r="6" spans="1:34" ht="15.75" thickBot="1">
      <c r="A6" s="394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106"/>
      <c r="R6" s="2"/>
      <c r="S6" s="124"/>
      <c r="T6" s="124"/>
      <c r="U6" s="122" t="s">
        <v>42</v>
      </c>
      <c r="V6" s="124"/>
      <c r="W6" s="124"/>
      <c r="X6" s="124"/>
      <c r="Y6" s="124"/>
      <c r="Z6" s="124"/>
      <c r="AA6" s="124"/>
      <c r="AB6" s="305"/>
      <c r="AC6" s="305"/>
      <c r="AD6" s="305"/>
      <c r="AE6" s="124"/>
      <c r="AF6" s="319">
        <f>SUM(AF3:AH5)</f>
        <v>86.81333333333333</v>
      </c>
      <c r="AG6" s="319"/>
      <c r="AH6" s="320"/>
    </row>
    <row r="7" spans="1:34" ht="15.75" thickBot="1">
      <c r="A7" s="403" t="s">
        <v>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5"/>
      <c r="Q7" s="63"/>
      <c r="R7" s="64"/>
      <c r="S7" s="65"/>
      <c r="T7" s="288" t="s">
        <v>43</v>
      </c>
      <c r="U7" s="288"/>
      <c r="V7" s="288"/>
      <c r="W7" s="288"/>
      <c r="X7" s="288"/>
      <c r="Y7" s="288"/>
      <c r="Z7" s="66"/>
      <c r="AA7" s="66"/>
      <c r="AB7" s="66"/>
      <c r="AC7" s="66"/>
      <c r="AD7" s="66"/>
      <c r="AE7" s="66"/>
      <c r="AF7" s="287">
        <f>SUM(N59,AF6)</f>
        <v>24045.671665777772</v>
      </c>
      <c r="AG7" s="288"/>
      <c r="AH7" s="289"/>
    </row>
    <row r="8" spans="1:34" ht="15">
      <c r="A8" s="129" t="s">
        <v>11</v>
      </c>
      <c r="B8" s="130"/>
      <c r="C8" s="130"/>
      <c r="D8" s="130"/>
      <c r="E8" s="130"/>
      <c r="F8" s="130"/>
      <c r="G8" s="402" t="s">
        <v>101</v>
      </c>
      <c r="H8" s="402"/>
      <c r="I8" s="402"/>
      <c r="J8" s="402"/>
      <c r="K8" s="402"/>
      <c r="L8" s="130"/>
      <c r="M8" s="130"/>
      <c r="N8" s="130"/>
      <c r="O8" s="130"/>
      <c r="P8" s="1"/>
      <c r="Q8" s="78"/>
      <c r="R8" s="79"/>
      <c r="S8" s="80"/>
      <c r="T8" s="81" t="s">
        <v>45</v>
      </c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2"/>
      <c r="AH8" s="83"/>
    </row>
    <row r="9" spans="1:34" ht="15">
      <c r="A9" s="129" t="s">
        <v>13</v>
      </c>
      <c r="B9" s="130"/>
      <c r="C9" s="130"/>
      <c r="D9" s="130"/>
      <c r="E9" s="130"/>
      <c r="F9" s="130"/>
      <c r="G9" s="413">
        <v>1581.63</v>
      </c>
      <c r="H9" s="413"/>
      <c r="I9" s="236"/>
      <c r="J9" s="413">
        <v>1574.6</v>
      </c>
      <c r="K9" s="413"/>
      <c r="L9" s="130"/>
      <c r="M9" s="130"/>
      <c r="N9" s="130"/>
      <c r="O9" s="130"/>
      <c r="P9" s="1"/>
      <c r="Q9" s="106"/>
      <c r="R9" s="2"/>
      <c r="S9" s="124"/>
      <c r="T9" s="124"/>
      <c r="U9" s="124" t="s">
        <v>47</v>
      </c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311">
        <f>AF7</f>
        <v>24045.671665777772</v>
      </c>
      <c r="AG9" s="311"/>
      <c r="AH9" s="312"/>
    </row>
    <row r="10" spans="1:34" ht="15">
      <c r="A10" s="129" t="s">
        <v>15</v>
      </c>
      <c r="B10" s="130"/>
      <c r="C10" s="130"/>
      <c r="D10" s="130"/>
      <c r="E10" s="130"/>
      <c r="F10" s="130"/>
      <c r="G10" s="402" t="s">
        <v>103</v>
      </c>
      <c r="H10" s="402"/>
      <c r="I10" s="402"/>
      <c r="J10" s="402"/>
      <c r="K10" s="402"/>
      <c r="L10" s="130"/>
      <c r="M10" s="130"/>
      <c r="N10" s="130"/>
      <c r="O10" s="130"/>
      <c r="P10" s="1"/>
      <c r="Q10" s="106"/>
      <c r="R10" s="2"/>
      <c r="S10" s="124"/>
      <c r="T10" s="124"/>
      <c r="U10" s="124" t="s">
        <v>49</v>
      </c>
      <c r="V10" s="124"/>
      <c r="W10" s="124"/>
      <c r="X10" s="124"/>
      <c r="Y10" s="124"/>
      <c r="Z10" s="124"/>
      <c r="AA10" s="124"/>
      <c r="AB10" s="124"/>
      <c r="AC10" s="124"/>
      <c r="AD10" s="124"/>
      <c r="AE10" s="16">
        <v>0.04</v>
      </c>
      <c r="AF10" s="309">
        <f>(AF9*AE10)</f>
        <v>961.8268666311109</v>
      </c>
      <c r="AG10" s="309"/>
      <c r="AH10" s="310"/>
    </row>
    <row r="11" spans="1:34" ht="15">
      <c r="A11" s="129" t="s">
        <v>16</v>
      </c>
      <c r="B11" s="130"/>
      <c r="C11" s="130"/>
      <c r="D11" s="130"/>
      <c r="E11" s="130"/>
      <c r="F11" s="130"/>
      <c r="G11" s="402">
        <v>2016</v>
      </c>
      <c r="H11" s="402"/>
      <c r="I11" s="402"/>
      <c r="J11" s="402"/>
      <c r="K11" s="402"/>
      <c r="L11" s="130"/>
      <c r="M11" s="130"/>
      <c r="N11" s="130"/>
      <c r="O11" s="130"/>
      <c r="P11" s="1"/>
      <c r="Q11" s="106"/>
      <c r="R11" s="2"/>
      <c r="S11" s="124"/>
      <c r="T11" s="124"/>
      <c r="U11" s="122" t="s">
        <v>42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"/>
      <c r="AF11" s="311">
        <f>SUM(AF9:AH10)</f>
        <v>25007.498532408885</v>
      </c>
      <c r="AG11" s="311"/>
      <c r="AH11" s="312"/>
    </row>
    <row r="12" spans="1:34" ht="15">
      <c r="A12" s="67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62"/>
      <c r="O12" s="362"/>
      <c r="P12" s="363"/>
      <c r="Q12" s="84"/>
      <c r="R12" s="74"/>
      <c r="S12" s="68"/>
      <c r="T12" s="81" t="s">
        <v>52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85"/>
      <c r="AH12" s="86"/>
    </row>
    <row r="13" spans="1:62" ht="15">
      <c r="A13" s="94" t="s">
        <v>19</v>
      </c>
      <c r="B13" s="95"/>
      <c r="C13" s="95"/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324"/>
      <c r="O13" s="324"/>
      <c r="P13" s="325"/>
      <c r="Q13" s="106"/>
      <c r="R13" s="2"/>
      <c r="S13" s="124"/>
      <c r="T13" s="124"/>
      <c r="U13" s="124" t="s">
        <v>54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313">
        <f>AF11</f>
        <v>25007.498532408885</v>
      </c>
      <c r="AG13" s="313"/>
      <c r="AH13" s="314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106"/>
      <c r="B14" s="124"/>
      <c r="C14" s="9" t="s">
        <v>21</v>
      </c>
      <c r="D14" s="124"/>
      <c r="E14" s="124"/>
      <c r="F14" s="10"/>
      <c r="G14" s="291" t="s">
        <v>5</v>
      </c>
      <c r="H14" s="291"/>
      <c r="I14" s="124"/>
      <c r="J14" s="406" t="s">
        <v>22</v>
      </c>
      <c r="K14" s="406"/>
      <c r="L14" s="406"/>
      <c r="M14" s="406"/>
      <c r="N14" s="291" t="s">
        <v>23</v>
      </c>
      <c r="O14" s="291"/>
      <c r="P14" s="292"/>
      <c r="Q14" s="106"/>
      <c r="R14" s="2"/>
      <c r="S14" s="124"/>
      <c r="T14" s="124"/>
      <c r="U14" s="124" t="s">
        <v>56</v>
      </c>
      <c r="V14" s="124"/>
      <c r="W14" s="124"/>
      <c r="X14" s="124"/>
      <c r="Y14" s="124"/>
      <c r="Z14" s="124"/>
      <c r="AA14" s="124"/>
      <c r="AB14" s="124"/>
      <c r="AC14" s="124"/>
      <c r="AD14" s="124"/>
      <c r="AE14" s="16">
        <v>0.08</v>
      </c>
      <c r="AF14" s="309">
        <f>(AE14*AF13)</f>
        <v>2000.5998825927109</v>
      </c>
      <c r="AG14" s="309"/>
      <c r="AH14" s="310"/>
      <c r="BC14" s="7" t="s">
        <v>20</v>
      </c>
    </row>
    <row r="15" spans="1:34" ht="15">
      <c r="A15" s="106"/>
      <c r="B15" s="124"/>
      <c r="C15" s="124"/>
      <c r="D15" s="369" t="s">
        <v>104</v>
      </c>
      <c r="E15" s="369"/>
      <c r="F15" s="10"/>
      <c r="G15" s="369">
        <v>6</v>
      </c>
      <c r="H15" s="369"/>
      <c r="I15" s="124"/>
      <c r="J15" s="124"/>
      <c r="K15" s="124"/>
      <c r="L15" s="124"/>
      <c r="M15" s="124"/>
      <c r="N15" s="276">
        <f>(G15*G9)</f>
        <v>9489.78</v>
      </c>
      <c r="O15" s="276"/>
      <c r="P15" s="277"/>
      <c r="Q15" s="106"/>
      <c r="R15" s="2"/>
      <c r="S15" s="124"/>
      <c r="T15" s="124"/>
      <c r="U15" s="122" t="s">
        <v>42</v>
      </c>
      <c r="V15" s="122"/>
      <c r="W15" s="124"/>
      <c r="X15" s="124"/>
      <c r="Y15" s="124"/>
      <c r="Z15" s="124"/>
      <c r="AA15" s="124"/>
      <c r="AB15" s="124"/>
      <c r="AC15" s="124"/>
      <c r="AD15" s="124"/>
      <c r="AE15" s="124"/>
      <c r="AF15" s="311">
        <f>SUM(AF13:AH14)</f>
        <v>27008.098415001594</v>
      </c>
      <c r="AG15" s="311"/>
      <c r="AH15" s="312"/>
    </row>
    <row r="16" spans="1:34" ht="15">
      <c r="A16" s="106"/>
      <c r="B16" s="124"/>
      <c r="C16" s="124"/>
      <c r="D16" s="369" t="s">
        <v>105</v>
      </c>
      <c r="E16" s="369"/>
      <c r="F16" s="10"/>
      <c r="G16" s="369">
        <v>2</v>
      </c>
      <c r="H16" s="369"/>
      <c r="I16" s="124"/>
      <c r="J16" s="124"/>
      <c r="K16" s="124"/>
      <c r="L16" s="124"/>
      <c r="M16" s="124"/>
      <c r="N16" s="276">
        <f>(G16*J9)</f>
        <v>3149.2</v>
      </c>
      <c r="O16" s="276"/>
      <c r="P16" s="277"/>
      <c r="Q16" s="84"/>
      <c r="R16" s="74"/>
      <c r="S16" s="68"/>
      <c r="T16" s="81" t="s">
        <v>59</v>
      </c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87"/>
      <c r="AG16" s="88"/>
      <c r="AH16" s="89"/>
    </row>
    <row r="17" spans="1:34" ht="15">
      <c r="A17" s="106"/>
      <c r="B17" s="124"/>
      <c r="C17" s="124"/>
      <c r="D17" s="128"/>
      <c r="E17" s="128"/>
      <c r="F17" s="124"/>
      <c r="G17" s="124"/>
      <c r="H17" s="124"/>
      <c r="I17" s="124"/>
      <c r="J17" s="124"/>
      <c r="K17" s="124"/>
      <c r="L17" s="124"/>
      <c r="M17" s="124"/>
      <c r="N17" s="285">
        <f>SUM(N15:P16)</f>
        <v>12638.98</v>
      </c>
      <c r="O17" s="285"/>
      <c r="P17" s="286"/>
      <c r="Q17" s="106"/>
      <c r="R17" s="2"/>
      <c r="S17" s="124"/>
      <c r="T17" s="11"/>
      <c r="U17" s="124" t="s">
        <v>61</v>
      </c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311">
        <f>AF15</f>
        <v>27008.098415001594</v>
      </c>
      <c r="AG17" s="311"/>
      <c r="AH17" s="312"/>
    </row>
    <row r="18" spans="1:34" ht="15">
      <c r="A18" s="98" t="s">
        <v>18</v>
      </c>
      <c r="B18" s="99"/>
      <c r="C18" s="100">
        <v>1</v>
      </c>
      <c r="D18" s="99"/>
      <c r="E18" s="99"/>
      <c r="F18" s="99"/>
      <c r="G18" s="99"/>
      <c r="H18" s="99"/>
      <c r="I18" s="99"/>
      <c r="J18" s="99"/>
      <c r="K18" s="99"/>
      <c r="L18" s="101"/>
      <c r="M18" s="101"/>
      <c r="N18" s="321"/>
      <c r="O18" s="321"/>
      <c r="P18" s="322"/>
      <c r="Q18" s="106"/>
      <c r="R18" s="2"/>
      <c r="S18" s="124"/>
      <c r="T18" s="11"/>
      <c r="U18" s="124" t="s">
        <v>62</v>
      </c>
      <c r="V18" s="124"/>
      <c r="W18" s="124"/>
      <c r="X18" s="124"/>
      <c r="Y18" s="124"/>
      <c r="Z18" s="124"/>
      <c r="AA18" s="124"/>
      <c r="AB18" s="124"/>
      <c r="AC18" s="124"/>
      <c r="AD18" s="124"/>
      <c r="AE18" s="18">
        <f>IF($C$18=1,'Cálculo Auxiliares'!AA24,0)</f>
        <v>0.035</v>
      </c>
      <c r="AF18" s="307">
        <f>(AF$17*AE18)</f>
        <v>945.2834445250559</v>
      </c>
      <c r="AG18" s="307"/>
      <c r="AH18" s="308"/>
    </row>
    <row r="19" spans="1:34" ht="15">
      <c r="A19" s="315" t="s">
        <v>27</v>
      </c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316"/>
      <c r="Q19" s="106"/>
      <c r="R19" s="2"/>
      <c r="S19" s="124"/>
      <c r="T19" s="11"/>
      <c r="U19" s="124" t="s">
        <v>64</v>
      </c>
      <c r="V19" s="124"/>
      <c r="W19" s="124"/>
      <c r="X19" s="124"/>
      <c r="Y19" s="124"/>
      <c r="Z19" s="124"/>
      <c r="AA19" s="124"/>
      <c r="AB19" s="124"/>
      <c r="AC19" s="124"/>
      <c r="AD19" s="124"/>
      <c r="AE19" s="18">
        <f>IF($C$18=1,'Cálculo Auxiliares'!AA25,0)</f>
        <v>0.0065</v>
      </c>
      <c r="AF19" s="307">
        <f>(AF$17*AE19)</f>
        <v>175.55263969751036</v>
      </c>
      <c r="AG19" s="307"/>
      <c r="AH19" s="308"/>
    </row>
    <row r="20" spans="1:34" ht="15">
      <c r="A20" s="106"/>
      <c r="B20" s="124"/>
      <c r="C20" s="124" t="s">
        <v>28</v>
      </c>
      <c r="D20" s="124"/>
      <c r="E20" s="124"/>
      <c r="F20" s="124"/>
      <c r="G20" s="130"/>
      <c r="H20" s="130"/>
      <c r="I20" s="124"/>
      <c r="J20" s="12"/>
      <c r="K20" s="12"/>
      <c r="L20" s="12">
        <v>0.2</v>
      </c>
      <c r="M20" s="123">
        <f>IF($C$18=1,'Cálculo Auxiliares'!L58,0)</f>
        <v>0.2</v>
      </c>
      <c r="N20" s="279">
        <f>(N$17*M20)</f>
        <v>2527.7960000000003</v>
      </c>
      <c r="O20" s="279"/>
      <c r="P20" s="280"/>
      <c r="Q20" s="106"/>
      <c r="R20" s="2"/>
      <c r="S20" s="124"/>
      <c r="T20" s="124"/>
      <c r="U20" s="124" t="s">
        <v>66</v>
      </c>
      <c r="V20" s="124"/>
      <c r="W20" s="124"/>
      <c r="X20" s="124"/>
      <c r="Y20" s="124"/>
      <c r="Z20" s="124"/>
      <c r="AA20" s="124"/>
      <c r="AB20" s="124"/>
      <c r="AC20" s="124"/>
      <c r="AD20" s="124"/>
      <c r="AE20" s="18">
        <f>IF($C$18=1,'Cálculo Auxiliares'!AA26,0)</f>
        <v>0.03</v>
      </c>
      <c r="AF20" s="307">
        <f>(AF$17*AE20)</f>
        <v>810.2429524500478</v>
      </c>
      <c r="AG20" s="307"/>
      <c r="AH20" s="308"/>
    </row>
    <row r="21" spans="1:34" ht="15">
      <c r="A21" s="106"/>
      <c r="B21" s="124"/>
      <c r="C21" s="124" t="s">
        <v>30</v>
      </c>
      <c r="D21" s="124"/>
      <c r="E21" s="124"/>
      <c r="F21" s="124"/>
      <c r="G21" s="130"/>
      <c r="H21" s="130"/>
      <c r="I21" s="124"/>
      <c r="J21" s="123"/>
      <c r="K21" s="123"/>
      <c r="L21" s="123">
        <v>0.015</v>
      </c>
      <c r="M21" s="123">
        <f>IF($C$18=1,'Cálculo Auxiliares'!L59,0)</f>
        <v>0.015</v>
      </c>
      <c r="N21" s="279">
        <f>(N$17*M21)</f>
        <v>189.5847</v>
      </c>
      <c r="O21" s="279"/>
      <c r="P21" s="280"/>
      <c r="Q21" s="106"/>
      <c r="R21" s="2"/>
      <c r="S21" s="124"/>
      <c r="T21" s="124"/>
      <c r="U21" s="124" t="s">
        <v>68</v>
      </c>
      <c r="V21" s="124"/>
      <c r="W21" s="124"/>
      <c r="X21" s="124"/>
      <c r="Y21" s="124"/>
      <c r="Z21" s="124"/>
      <c r="AA21" s="124"/>
      <c r="AB21" s="124"/>
      <c r="AC21" s="124"/>
      <c r="AD21" s="124"/>
      <c r="AE21" s="18">
        <f>IF($C$18=2,'Cálculo Auxiliares'!AA27,0)</f>
        <v>0</v>
      </c>
      <c r="AF21" s="307">
        <f>(AF$17*AE21)</f>
        <v>0</v>
      </c>
      <c r="AG21" s="307"/>
      <c r="AH21" s="308"/>
    </row>
    <row r="22" spans="1:34" ht="15">
      <c r="A22" s="106"/>
      <c r="B22" s="124"/>
      <c r="C22" s="124" t="s">
        <v>32</v>
      </c>
      <c r="D22" s="124"/>
      <c r="E22" s="124"/>
      <c r="F22" s="124"/>
      <c r="G22" s="130"/>
      <c r="H22" s="130"/>
      <c r="I22" s="124"/>
      <c r="J22" s="123"/>
      <c r="K22" s="123"/>
      <c r="L22" s="123">
        <v>0.01</v>
      </c>
      <c r="M22" s="123">
        <f>IF($C$18=1,'Cálculo Auxiliares'!L60,0)</f>
        <v>0.01</v>
      </c>
      <c r="N22" s="279">
        <f aca="true" t="shared" si="0" ref="N22:N27">(N$17*M22)</f>
        <v>126.3898</v>
      </c>
      <c r="O22" s="279"/>
      <c r="P22" s="280"/>
      <c r="Q22" s="106"/>
      <c r="R22" s="2"/>
      <c r="S22" s="124"/>
      <c r="T22" s="124"/>
      <c r="U22" s="122" t="s">
        <v>70</v>
      </c>
      <c r="V22" s="122"/>
      <c r="W22" s="122"/>
      <c r="X22" s="124"/>
      <c r="Y22" s="124"/>
      <c r="Z22" s="124"/>
      <c r="AA22" s="124"/>
      <c r="AB22" s="124"/>
      <c r="AC22" s="124"/>
      <c r="AD22" s="20"/>
      <c r="AE22" s="21">
        <f>SUM(AE18:AE21)</f>
        <v>0.07150000000000001</v>
      </c>
      <c r="AF22" s="285">
        <f>SUM(AF18:AH21)</f>
        <v>1931.079036672614</v>
      </c>
      <c r="AG22" s="285"/>
      <c r="AH22" s="286"/>
    </row>
    <row r="23" spans="1:34" ht="15.75" thickBot="1">
      <c r="A23" s="106"/>
      <c r="B23" s="124"/>
      <c r="C23" s="124" t="s">
        <v>34</v>
      </c>
      <c r="D23" s="124"/>
      <c r="E23" s="124"/>
      <c r="F23" s="124"/>
      <c r="G23" s="130"/>
      <c r="H23" s="130"/>
      <c r="I23" s="124"/>
      <c r="J23" s="123"/>
      <c r="K23" s="123"/>
      <c r="L23" s="123">
        <v>0.002</v>
      </c>
      <c r="M23" s="123">
        <f>IF($C$18=1,'Cálculo Auxiliares'!L61,0)</f>
        <v>0.002</v>
      </c>
      <c r="N23" s="279">
        <f t="shared" si="0"/>
        <v>25.27796</v>
      </c>
      <c r="O23" s="279"/>
      <c r="P23" s="280"/>
      <c r="Q23" s="106"/>
      <c r="R23" s="2"/>
      <c r="S23" s="124"/>
      <c r="T23" s="124"/>
      <c r="U23" s="124"/>
      <c r="V23" s="9"/>
      <c r="W23" s="124"/>
      <c r="X23" s="124"/>
      <c r="Y23" s="124"/>
      <c r="Z23" s="124"/>
      <c r="AA23" s="124"/>
      <c r="AB23" s="124"/>
      <c r="AC23" s="124"/>
      <c r="AD23" s="124"/>
      <c r="AE23" s="124"/>
      <c r="AF23" s="305"/>
      <c r="AG23" s="305"/>
      <c r="AH23" s="306"/>
    </row>
    <row r="24" spans="1:34" ht="15">
      <c r="A24" s="106"/>
      <c r="B24" s="124"/>
      <c r="C24" s="124" t="s">
        <v>36</v>
      </c>
      <c r="D24" s="124"/>
      <c r="E24" s="124"/>
      <c r="F24" s="124"/>
      <c r="G24" s="130"/>
      <c r="H24" s="130"/>
      <c r="I24" s="124"/>
      <c r="J24" s="123"/>
      <c r="K24" s="123"/>
      <c r="L24" s="123">
        <v>0.025</v>
      </c>
      <c r="M24" s="123">
        <f>IF($C$18=1,'Cálculo Auxiliares'!L62,0)</f>
        <v>0.025</v>
      </c>
      <c r="N24" s="279">
        <f t="shared" si="0"/>
        <v>315.97450000000003</v>
      </c>
      <c r="O24" s="279"/>
      <c r="P24" s="280"/>
      <c r="Q24" s="55"/>
      <c r="R24" s="56"/>
      <c r="S24" s="57"/>
      <c r="T24" s="58" t="s">
        <v>73</v>
      </c>
      <c r="U24" s="58"/>
      <c r="V24" s="58"/>
      <c r="W24" s="58"/>
      <c r="X24" s="58"/>
      <c r="Y24" s="58"/>
      <c r="Z24" s="58"/>
      <c r="AA24" s="59"/>
      <c r="AB24" s="59"/>
      <c r="AC24" s="57"/>
      <c r="AD24" s="57"/>
      <c r="AE24" s="57"/>
      <c r="AF24" s="299">
        <f>SUM(AF17,AF22)</f>
        <v>28939.177451674208</v>
      </c>
      <c r="AG24" s="299"/>
      <c r="AH24" s="300"/>
    </row>
    <row r="25" spans="1:34" ht="15.75" thickBot="1">
      <c r="A25" s="106"/>
      <c r="B25" s="124"/>
      <c r="C25" s="124" t="s">
        <v>38</v>
      </c>
      <c r="D25" s="124"/>
      <c r="E25" s="124"/>
      <c r="F25" s="124"/>
      <c r="G25" s="130"/>
      <c r="H25" s="130"/>
      <c r="I25" s="124"/>
      <c r="J25" s="123"/>
      <c r="K25" s="123"/>
      <c r="L25" s="123">
        <v>0.08</v>
      </c>
      <c r="M25" s="123">
        <v>0.08</v>
      </c>
      <c r="N25" s="279">
        <f t="shared" si="0"/>
        <v>1011.1184</v>
      </c>
      <c r="O25" s="279"/>
      <c r="P25" s="280"/>
      <c r="Q25" s="60"/>
      <c r="R25" s="61"/>
      <c r="S25" s="61"/>
      <c r="T25" s="62" t="s">
        <v>75</v>
      </c>
      <c r="U25" s="62"/>
      <c r="V25" s="62"/>
      <c r="W25" s="62"/>
      <c r="X25" s="62"/>
      <c r="Y25" s="62"/>
      <c r="Z25" s="62"/>
      <c r="AA25" s="61"/>
      <c r="AB25" s="61"/>
      <c r="AC25" s="61"/>
      <c r="AD25" s="61"/>
      <c r="AE25" s="61"/>
      <c r="AF25" s="302">
        <f>(AF24*12)</f>
        <v>347270.12942009047</v>
      </c>
      <c r="AG25" s="302"/>
      <c r="AH25" s="303"/>
    </row>
    <row r="26" spans="1:34" ht="15.75" thickBot="1">
      <c r="A26" s="106"/>
      <c r="B26" s="124"/>
      <c r="C26" s="124" t="s">
        <v>39</v>
      </c>
      <c r="D26" s="124"/>
      <c r="E26" s="124"/>
      <c r="F26" s="124"/>
      <c r="G26" s="130"/>
      <c r="H26" s="130"/>
      <c r="I26" s="124"/>
      <c r="J26" s="123"/>
      <c r="K26" s="123"/>
      <c r="L26" s="123">
        <v>0.03</v>
      </c>
      <c r="M26" s="123">
        <f>IF($C$18=1,'Cálculo Auxiliares'!L64,0)</f>
        <v>0.03</v>
      </c>
      <c r="N26" s="279">
        <f t="shared" si="0"/>
        <v>379.1694</v>
      </c>
      <c r="O26" s="279"/>
      <c r="P26" s="280"/>
      <c r="Q26" s="173"/>
      <c r="R26" s="174"/>
      <c r="S26" s="174"/>
      <c r="T26" s="175" t="s">
        <v>127</v>
      </c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287">
        <f>AF24/8</f>
        <v>3617.397181459276</v>
      </c>
      <c r="AG26" s="288"/>
      <c r="AH26" s="289"/>
    </row>
    <row r="27" spans="1:34" ht="15">
      <c r="A27" s="106"/>
      <c r="B27" s="124"/>
      <c r="C27" s="124" t="s">
        <v>40</v>
      </c>
      <c r="D27" s="124"/>
      <c r="E27" s="124"/>
      <c r="F27" s="124"/>
      <c r="G27" s="130"/>
      <c r="H27" s="130"/>
      <c r="I27" s="124"/>
      <c r="J27" s="123"/>
      <c r="K27" s="123"/>
      <c r="L27" s="123">
        <v>0.006</v>
      </c>
      <c r="M27" s="123">
        <f>IF($C$18=1,'Cálculo Auxiliares'!L65,0)</f>
        <v>0.006</v>
      </c>
      <c r="N27" s="279">
        <f t="shared" si="0"/>
        <v>75.83388</v>
      </c>
      <c r="O27" s="279"/>
      <c r="P27" s="280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</row>
    <row r="28" spans="1:34" ht="15">
      <c r="A28" s="106"/>
      <c r="B28" s="124"/>
      <c r="C28" s="13" t="s">
        <v>41</v>
      </c>
      <c r="D28" s="13"/>
      <c r="E28" s="13"/>
      <c r="F28" s="13"/>
      <c r="G28" s="130"/>
      <c r="H28" s="130"/>
      <c r="I28" s="124"/>
      <c r="J28" s="130"/>
      <c r="K28" s="121"/>
      <c r="L28" s="121"/>
      <c r="M28" s="123">
        <f>SUM(M20:M27)</f>
        <v>0.3680000000000001</v>
      </c>
      <c r="N28" s="283">
        <f>SUM(N20:P27)</f>
        <v>4651.14464</v>
      </c>
      <c r="O28" s="283"/>
      <c r="P28" s="284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5">
      <c r="A29" s="106"/>
      <c r="B29" s="124"/>
      <c r="C29" s="124"/>
      <c r="D29" s="124"/>
      <c r="E29" s="13"/>
      <c r="F29" s="124"/>
      <c r="G29" s="124"/>
      <c r="H29" s="124"/>
      <c r="I29" s="124"/>
      <c r="J29" s="124"/>
      <c r="K29" s="14"/>
      <c r="L29" s="121"/>
      <c r="M29" s="121"/>
      <c r="N29" s="279"/>
      <c r="O29" s="279"/>
      <c r="P29" s="28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290" t="s">
        <v>44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2"/>
      <c r="Q30" s="23"/>
      <c r="R30" s="23"/>
      <c r="S30" s="23" t="s">
        <v>150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106"/>
      <c r="B31" s="124"/>
      <c r="C31" s="15" t="s">
        <v>46</v>
      </c>
      <c r="D31" s="15"/>
      <c r="E31" s="15"/>
      <c r="F31" s="15"/>
      <c r="G31" s="130"/>
      <c r="H31" s="130"/>
      <c r="I31" s="124"/>
      <c r="J31" s="278">
        <v>0.11111111111111109</v>
      </c>
      <c r="K31" s="278"/>
      <c r="L31" s="278"/>
      <c r="M31" s="278"/>
      <c r="N31" s="279">
        <f>(N$17*J31)</f>
        <v>1404.3311111111109</v>
      </c>
      <c r="O31" s="279"/>
      <c r="P31" s="280"/>
      <c r="Q31" s="23"/>
      <c r="R31" s="23"/>
      <c r="S31" s="23" t="s">
        <v>151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6"/>
      <c r="B32" s="124"/>
      <c r="C32" s="15" t="s">
        <v>48</v>
      </c>
      <c r="D32" s="15"/>
      <c r="E32" s="15"/>
      <c r="F32" s="15"/>
      <c r="G32" s="130"/>
      <c r="H32" s="130"/>
      <c r="I32" s="124"/>
      <c r="J32" s="281">
        <v>0.0194</v>
      </c>
      <c r="K32" s="282"/>
      <c r="L32" s="282"/>
      <c r="M32" s="282"/>
      <c r="N32" s="279">
        <f aca="true" t="shared" si="1" ref="N32:N38">(N$17*J32)</f>
        <v>245.196212</v>
      </c>
      <c r="O32" s="279"/>
      <c r="P32" s="280"/>
      <c r="Q32" s="23"/>
      <c r="R32" s="23"/>
      <c r="S32" s="23" t="s">
        <v>166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6"/>
      <c r="B33" s="124"/>
      <c r="C33" s="15" t="s">
        <v>50</v>
      </c>
      <c r="D33" s="15"/>
      <c r="E33" s="15"/>
      <c r="F33" s="15"/>
      <c r="G33" s="130"/>
      <c r="H33" s="130"/>
      <c r="I33" s="124"/>
      <c r="J33" s="281">
        <v>0.0139</v>
      </c>
      <c r="K33" s="282"/>
      <c r="L33" s="282"/>
      <c r="M33" s="282"/>
      <c r="N33" s="279">
        <f t="shared" si="1"/>
        <v>175.68182199999998</v>
      </c>
      <c r="O33" s="279"/>
      <c r="P33" s="280"/>
      <c r="Q33" s="23"/>
      <c r="R33" s="23"/>
      <c r="S33" s="23" t="s">
        <v>167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6"/>
      <c r="B34" s="124"/>
      <c r="C34" s="15" t="s">
        <v>51</v>
      </c>
      <c r="D34" s="15"/>
      <c r="E34" s="15"/>
      <c r="F34" s="15"/>
      <c r="G34" s="130"/>
      <c r="H34" s="130"/>
      <c r="I34" s="124"/>
      <c r="J34" s="281">
        <v>0.0033</v>
      </c>
      <c r="K34" s="282"/>
      <c r="L34" s="282"/>
      <c r="M34" s="282"/>
      <c r="N34" s="279">
        <f t="shared" si="1"/>
        <v>41.708633999999996</v>
      </c>
      <c r="O34" s="279"/>
      <c r="P34" s="280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6"/>
      <c r="B35" s="124"/>
      <c r="C35" s="15" t="s">
        <v>53</v>
      </c>
      <c r="D35" s="15"/>
      <c r="E35" s="15"/>
      <c r="F35" s="15"/>
      <c r="G35" s="130"/>
      <c r="H35" s="130"/>
      <c r="I35" s="124"/>
      <c r="J35" s="281">
        <v>0.0027</v>
      </c>
      <c r="K35" s="282"/>
      <c r="L35" s="282"/>
      <c r="M35" s="282"/>
      <c r="N35" s="279">
        <f t="shared" si="1"/>
        <v>34.125246</v>
      </c>
      <c r="O35" s="279"/>
      <c r="P35" s="280"/>
      <c r="Q35" s="23"/>
      <c r="R35" s="23"/>
      <c r="S35" s="23" t="s">
        <v>157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6"/>
      <c r="B36" s="124"/>
      <c r="C36" s="17" t="s">
        <v>55</v>
      </c>
      <c r="D36" s="17"/>
      <c r="E36" s="17"/>
      <c r="F36" s="17"/>
      <c r="G36" s="130"/>
      <c r="H36" s="130"/>
      <c r="I36" s="124"/>
      <c r="J36" s="304">
        <v>0.0007</v>
      </c>
      <c r="K36" s="304"/>
      <c r="L36" s="304"/>
      <c r="M36" s="304"/>
      <c r="N36" s="279">
        <f t="shared" si="1"/>
        <v>8.847286</v>
      </c>
      <c r="O36" s="279"/>
      <c r="P36" s="280"/>
      <c r="Q36" s="23"/>
      <c r="R36" s="23"/>
      <c r="S36" s="23" t="s">
        <v>158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6"/>
      <c r="B37" s="124"/>
      <c r="C37" s="15" t="s">
        <v>57</v>
      </c>
      <c r="D37" s="15"/>
      <c r="E37" s="15"/>
      <c r="F37" s="15"/>
      <c r="G37" s="130"/>
      <c r="H37" s="130"/>
      <c r="I37" s="124"/>
      <c r="J37" s="281">
        <v>0.0002</v>
      </c>
      <c r="K37" s="282"/>
      <c r="L37" s="282"/>
      <c r="M37" s="282"/>
      <c r="N37" s="279">
        <f t="shared" si="1"/>
        <v>2.527796</v>
      </c>
      <c r="O37" s="279"/>
      <c r="P37" s="280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27" ht="15">
      <c r="A38" s="106"/>
      <c r="B38" s="124"/>
      <c r="C38" s="15" t="s">
        <v>58</v>
      </c>
      <c r="D38" s="15"/>
      <c r="E38" s="15"/>
      <c r="F38" s="15"/>
      <c r="G38" s="130"/>
      <c r="H38" s="130"/>
      <c r="I38" s="124"/>
      <c r="J38" s="278">
        <v>0.0833333333333333</v>
      </c>
      <c r="K38" s="278"/>
      <c r="L38" s="278"/>
      <c r="M38" s="278"/>
      <c r="N38" s="279">
        <f t="shared" si="1"/>
        <v>1053.248333333333</v>
      </c>
      <c r="O38" s="279"/>
      <c r="P38" s="280"/>
      <c r="S38" s="410">
        <v>14</v>
      </c>
      <c r="T38" s="410"/>
      <c r="U38" s="410"/>
      <c r="W38" s="257">
        <v>0.2</v>
      </c>
      <c r="X38" s="23"/>
      <c r="Y38" s="411">
        <f>(S38-(W38*S38))</f>
        <v>11.2</v>
      </c>
      <c r="Z38" s="411"/>
      <c r="AA38" s="411"/>
    </row>
    <row r="39" spans="1:21" ht="15">
      <c r="A39" s="106"/>
      <c r="B39" s="124"/>
      <c r="C39" s="13" t="s">
        <v>60</v>
      </c>
      <c r="D39" s="124"/>
      <c r="E39" s="124"/>
      <c r="F39" s="124"/>
      <c r="G39" s="130"/>
      <c r="H39" s="130"/>
      <c r="I39" s="124"/>
      <c r="J39" s="124"/>
      <c r="K39" s="124"/>
      <c r="L39" s="301">
        <f>SUM(J31:M38)</f>
        <v>0.23464444444444438</v>
      </c>
      <c r="M39" s="301"/>
      <c r="N39" s="283">
        <f>SUM(N31:P38)</f>
        <v>2965.666440444444</v>
      </c>
      <c r="O39" s="283"/>
      <c r="P39" s="284"/>
      <c r="S39" s="23"/>
      <c r="T39" s="23"/>
      <c r="U39" s="23"/>
    </row>
    <row r="40" spans="1:19" ht="15">
      <c r="A40" s="290" t="s">
        <v>63</v>
      </c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2"/>
      <c r="S40" s="23" t="s">
        <v>163</v>
      </c>
    </row>
    <row r="41" spans="1:19" ht="15">
      <c r="A41" s="106"/>
      <c r="B41" s="124"/>
      <c r="C41" s="15" t="s">
        <v>65</v>
      </c>
      <c r="D41" s="15"/>
      <c r="E41" s="15"/>
      <c r="F41" s="15"/>
      <c r="G41" s="130"/>
      <c r="H41" s="130"/>
      <c r="I41" s="124"/>
      <c r="J41" s="124"/>
      <c r="K41" s="19"/>
      <c r="L41" s="125"/>
      <c r="M41" s="125">
        <v>0.0042</v>
      </c>
      <c r="N41" s="293">
        <f>(N$17*M41)</f>
        <v>53.083715999999995</v>
      </c>
      <c r="O41" s="293"/>
      <c r="P41" s="294"/>
      <c r="S41" s="23" t="s">
        <v>154</v>
      </c>
    </row>
    <row r="42" spans="1:16" ht="15">
      <c r="A42" s="106"/>
      <c r="B42" s="124"/>
      <c r="C42" s="15" t="s">
        <v>67</v>
      </c>
      <c r="D42" s="15"/>
      <c r="E42" s="15"/>
      <c r="F42" s="15"/>
      <c r="G42" s="130"/>
      <c r="H42" s="130"/>
      <c r="I42" s="124"/>
      <c r="J42" s="124"/>
      <c r="K42" s="19"/>
      <c r="L42" s="125"/>
      <c r="M42" s="125">
        <v>0.0016</v>
      </c>
      <c r="N42" s="293">
        <f aca="true" t="shared" si="2" ref="N42:N47">(N$17*M42)</f>
        <v>20.222368</v>
      </c>
      <c r="O42" s="293"/>
      <c r="P42" s="294"/>
    </row>
    <row r="43" spans="1:16" ht="15">
      <c r="A43" s="106"/>
      <c r="B43" s="124"/>
      <c r="C43" s="15" t="s">
        <v>69</v>
      </c>
      <c r="D43" s="15"/>
      <c r="E43" s="15"/>
      <c r="F43" s="15"/>
      <c r="G43" s="130"/>
      <c r="H43" s="130"/>
      <c r="I43" s="124"/>
      <c r="J43" s="124"/>
      <c r="K43" s="19"/>
      <c r="L43" s="125"/>
      <c r="M43" s="125">
        <v>0.0003</v>
      </c>
      <c r="N43" s="293">
        <f t="shared" si="2"/>
        <v>3.7916939999999997</v>
      </c>
      <c r="O43" s="293"/>
      <c r="P43" s="294"/>
    </row>
    <row r="44" spans="1:16" ht="15">
      <c r="A44" s="106"/>
      <c r="B44" s="124"/>
      <c r="C44" s="15" t="s">
        <v>71</v>
      </c>
      <c r="D44" s="15"/>
      <c r="E44" s="15"/>
      <c r="F44" s="15"/>
      <c r="G44" s="130"/>
      <c r="H44" s="130"/>
      <c r="I44" s="124"/>
      <c r="J44" s="124"/>
      <c r="K44" s="19"/>
      <c r="L44" s="125"/>
      <c r="M44" s="125">
        <v>0.032</v>
      </c>
      <c r="N44" s="293">
        <f t="shared" si="2"/>
        <v>404.44736</v>
      </c>
      <c r="O44" s="293"/>
      <c r="P44" s="294"/>
    </row>
    <row r="45" spans="1:16" ht="15">
      <c r="A45" s="106"/>
      <c r="B45" s="124"/>
      <c r="C45" s="15" t="s">
        <v>72</v>
      </c>
      <c r="D45" s="15"/>
      <c r="E45" s="15"/>
      <c r="F45" s="15"/>
      <c r="G45" s="130"/>
      <c r="H45" s="130"/>
      <c r="I45" s="124"/>
      <c r="J45" s="124"/>
      <c r="K45" s="19"/>
      <c r="L45" s="125"/>
      <c r="M45" s="125">
        <v>0.0004</v>
      </c>
      <c r="N45" s="293">
        <f t="shared" si="2"/>
        <v>5.055592</v>
      </c>
      <c r="O45" s="293"/>
      <c r="P45" s="294"/>
    </row>
    <row r="46" spans="1:16" ht="15">
      <c r="A46" s="106"/>
      <c r="B46" s="124"/>
      <c r="C46" s="15" t="s">
        <v>74</v>
      </c>
      <c r="D46" s="15"/>
      <c r="E46" s="15"/>
      <c r="F46" s="15"/>
      <c r="G46" s="130"/>
      <c r="H46" s="130"/>
      <c r="I46" s="124"/>
      <c r="J46" s="124"/>
      <c r="K46" s="19"/>
      <c r="L46" s="125"/>
      <c r="M46" s="125">
        <v>0.0002</v>
      </c>
      <c r="N46" s="293">
        <f t="shared" si="2"/>
        <v>2.527796</v>
      </c>
      <c r="O46" s="293"/>
      <c r="P46" s="294"/>
    </row>
    <row r="47" spans="1:16" ht="15">
      <c r="A47" s="106"/>
      <c r="B47" s="124"/>
      <c r="C47" s="15" t="s">
        <v>76</v>
      </c>
      <c r="D47" s="15"/>
      <c r="E47" s="15"/>
      <c r="F47" s="15"/>
      <c r="G47" s="130"/>
      <c r="H47" s="130"/>
      <c r="I47" s="124"/>
      <c r="J47" s="124"/>
      <c r="K47" s="124"/>
      <c r="L47" s="125">
        <v>0.0042</v>
      </c>
      <c r="M47" s="125">
        <f>IF(C18=1,'Cálculo Auxiliares'!L86,0)</f>
        <v>0.0887</v>
      </c>
      <c r="N47" s="293">
        <f t="shared" si="2"/>
        <v>1121.077526</v>
      </c>
      <c r="O47" s="293"/>
      <c r="P47" s="294"/>
    </row>
    <row r="48" spans="1:16" ht="15" customHeight="1">
      <c r="A48" s="106"/>
      <c r="B48" s="124"/>
      <c r="C48" s="13" t="s">
        <v>77</v>
      </c>
      <c r="D48" s="124"/>
      <c r="E48" s="124"/>
      <c r="F48" s="124"/>
      <c r="G48" s="130"/>
      <c r="H48" s="130"/>
      <c r="I48" s="124"/>
      <c r="J48" s="124"/>
      <c r="K48" s="124"/>
      <c r="L48" s="301">
        <f>SUM(M41:M47)</f>
        <v>0.1274</v>
      </c>
      <c r="M48" s="301"/>
      <c r="N48" s="366">
        <f>SUM(N41:P47)</f>
        <v>1610.206052</v>
      </c>
      <c r="O48" s="348"/>
      <c r="P48" s="367"/>
    </row>
    <row r="49" spans="1:16" ht="15">
      <c r="A49" s="106"/>
      <c r="B49" s="124"/>
      <c r="C49" s="13" t="s">
        <v>78</v>
      </c>
      <c r="D49" s="124"/>
      <c r="E49" s="124"/>
      <c r="F49" s="124"/>
      <c r="G49" s="130"/>
      <c r="H49" s="130"/>
      <c r="I49" s="124"/>
      <c r="J49" s="124"/>
      <c r="K49" s="124"/>
      <c r="L49" s="301">
        <f>SUM(M28,L39,L48)</f>
        <v>0.7300444444444445</v>
      </c>
      <c r="M49" s="301"/>
      <c r="N49" s="285">
        <f>SUM(N28,N39,N48)</f>
        <v>9227.017132444444</v>
      </c>
      <c r="O49" s="285"/>
      <c r="P49" s="286"/>
    </row>
    <row r="50" spans="1:16" ht="15">
      <c r="A50" s="90" t="s">
        <v>79</v>
      </c>
      <c r="B50" s="68"/>
      <c r="C50" s="91"/>
      <c r="D50" s="68"/>
      <c r="E50" s="68"/>
      <c r="F50" s="68"/>
      <c r="G50" s="92"/>
      <c r="H50" s="92"/>
      <c r="I50" s="68"/>
      <c r="J50" s="68"/>
      <c r="K50" s="68"/>
      <c r="L50" s="93"/>
      <c r="M50" s="93"/>
      <c r="N50" s="364"/>
      <c r="O50" s="364"/>
      <c r="P50" s="365"/>
    </row>
    <row r="51" spans="1:16" ht="15">
      <c r="A51" s="24" t="s">
        <v>80</v>
      </c>
      <c r="B51" s="241"/>
      <c r="C51" s="13"/>
      <c r="D51" s="241"/>
      <c r="E51" s="241"/>
      <c r="F51" s="242"/>
      <c r="G51" s="255"/>
      <c r="H51" s="25" t="s">
        <v>5</v>
      </c>
      <c r="I51" s="242"/>
      <c r="J51" s="242"/>
      <c r="K51" s="242"/>
      <c r="L51" s="246"/>
      <c r="M51" s="246"/>
      <c r="N51" s="355" t="s">
        <v>23</v>
      </c>
      <c r="O51" s="355"/>
      <c r="P51" s="356"/>
    </row>
    <row r="52" spans="1:16" ht="15">
      <c r="A52" s="106"/>
      <c r="B52" s="409">
        <f>Y38</f>
        <v>11.2</v>
      </c>
      <c r="C52" s="409"/>
      <c r="D52" s="242"/>
      <c r="E52" s="242"/>
      <c r="F52" s="242"/>
      <c r="G52" s="255"/>
      <c r="H52" s="256">
        <v>176</v>
      </c>
      <c r="I52" s="242"/>
      <c r="J52" s="242"/>
      <c r="K52" s="242"/>
      <c r="L52" s="246"/>
      <c r="M52" s="246"/>
      <c r="N52" s="285">
        <f>(H52*B52)</f>
        <v>1971.1999999999998</v>
      </c>
      <c r="O52" s="285"/>
      <c r="P52" s="286"/>
    </row>
    <row r="53" spans="1:16" ht="15.75" customHeight="1">
      <c r="A53" s="106"/>
      <c r="B53" s="254"/>
      <c r="C53" s="254"/>
      <c r="D53" s="242"/>
      <c r="E53" s="242"/>
      <c r="F53" s="242"/>
      <c r="G53" s="255"/>
      <c r="H53" s="256"/>
      <c r="I53" s="242"/>
      <c r="J53" s="242"/>
      <c r="K53" s="242"/>
      <c r="L53" s="246"/>
      <c r="M53" s="246"/>
      <c r="N53" s="249"/>
      <c r="O53" s="249"/>
      <c r="P53" s="250"/>
    </row>
    <row r="54" spans="1:16" ht="15">
      <c r="A54" s="90" t="s">
        <v>152</v>
      </c>
      <c r="B54" s="68"/>
      <c r="C54" s="91"/>
      <c r="D54" s="68"/>
      <c r="E54" s="68"/>
      <c r="F54" s="68"/>
      <c r="G54" s="92"/>
      <c r="H54" s="92"/>
      <c r="I54" s="68"/>
      <c r="J54" s="68"/>
      <c r="K54" s="68"/>
      <c r="L54" s="93"/>
      <c r="M54" s="93"/>
      <c r="N54" s="364"/>
      <c r="O54" s="364"/>
      <c r="P54" s="365"/>
    </row>
    <row r="55" spans="1:16" ht="15">
      <c r="A55" s="24" t="s">
        <v>153</v>
      </c>
      <c r="B55" s="241"/>
      <c r="C55" s="13"/>
      <c r="D55" s="241"/>
      <c r="E55" s="241"/>
      <c r="F55" s="242"/>
      <c r="G55" s="255"/>
      <c r="H55" s="25" t="s">
        <v>5</v>
      </c>
      <c r="I55" s="242"/>
      <c r="J55" s="242"/>
      <c r="K55" s="242"/>
      <c r="L55" s="246"/>
      <c r="M55" s="246"/>
      <c r="N55" s="355" t="s">
        <v>23</v>
      </c>
      <c r="O55" s="355"/>
      <c r="P55" s="356"/>
    </row>
    <row r="56" spans="1:16" ht="15">
      <c r="A56" s="106"/>
      <c r="B56" s="409">
        <v>2.5</v>
      </c>
      <c r="C56" s="409"/>
      <c r="D56" s="242"/>
      <c r="E56" s="242"/>
      <c r="F56" s="242"/>
      <c r="G56" s="255"/>
      <c r="H56" s="256">
        <v>352</v>
      </c>
      <c r="I56" s="242"/>
      <c r="J56" s="242"/>
      <c r="K56" s="242"/>
      <c r="L56" s="246"/>
      <c r="M56" s="246"/>
      <c r="N56" s="276">
        <f>(H56*B56)</f>
        <v>880</v>
      </c>
      <c r="O56" s="276"/>
      <c r="P56" s="277"/>
    </row>
    <row r="57" spans="1:16" ht="15">
      <c r="A57" s="106"/>
      <c r="B57" s="242"/>
      <c r="C57" s="15" t="s">
        <v>155</v>
      </c>
      <c r="D57" s="242"/>
      <c r="E57" s="242"/>
      <c r="F57" s="242"/>
      <c r="G57" s="255"/>
      <c r="H57" s="258">
        <v>0.06</v>
      </c>
      <c r="I57" s="242"/>
      <c r="J57" s="242"/>
      <c r="K57" s="242"/>
      <c r="L57" s="246"/>
      <c r="M57" s="246"/>
      <c r="N57" s="276">
        <f>(H57*N17)</f>
        <v>758.3388</v>
      </c>
      <c r="O57" s="276"/>
      <c r="P57" s="277"/>
    </row>
    <row r="58" spans="1:16" ht="15.75" thickBot="1">
      <c r="A58" s="26"/>
      <c r="B58" s="243"/>
      <c r="C58" s="27" t="s">
        <v>156</v>
      </c>
      <c r="D58" s="243"/>
      <c r="E58" s="243"/>
      <c r="F58" s="243"/>
      <c r="G58" s="263"/>
      <c r="H58" s="264"/>
      <c r="I58" s="243"/>
      <c r="J58" s="243"/>
      <c r="K58" s="243"/>
      <c r="L58" s="28"/>
      <c r="M58" s="28"/>
      <c r="N58" s="357">
        <f>(N56-N57)</f>
        <v>121.66120000000001</v>
      </c>
      <c r="O58" s="357"/>
      <c r="P58" s="358"/>
    </row>
    <row r="59" spans="1:16" ht="15.75" thickBot="1">
      <c r="A59" s="259"/>
      <c r="B59" s="260" t="s">
        <v>81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359">
        <f>SUM(N17,N49,N52,N58)</f>
        <v>23958.85833244444</v>
      </c>
      <c r="O59" s="360"/>
      <c r="P59" s="361"/>
    </row>
  </sheetData>
  <sheetProtection password="CC25" sheet="1" selectLockedCells="1"/>
  <mergeCells count="109">
    <mergeCell ref="N27:P27"/>
    <mergeCell ref="AF22:AH22"/>
    <mergeCell ref="Y38:AA38"/>
    <mergeCell ref="AF5:AH5"/>
    <mergeCell ref="AF6:AH6"/>
    <mergeCell ref="AF7:AH7"/>
    <mergeCell ref="AF11:AH11"/>
    <mergeCell ref="N12:P12"/>
    <mergeCell ref="N13:P13"/>
    <mergeCell ref="AF13:AH13"/>
    <mergeCell ref="AF9:AH9"/>
    <mergeCell ref="N20:P20"/>
    <mergeCell ref="B56:C56"/>
    <mergeCell ref="N56:P56"/>
    <mergeCell ref="N57:P57"/>
    <mergeCell ref="N58:P58"/>
    <mergeCell ref="N59:P59"/>
    <mergeCell ref="S38:U38"/>
    <mergeCell ref="G8:K8"/>
    <mergeCell ref="A6:P6"/>
    <mergeCell ref="A7:P7"/>
    <mergeCell ref="A4:P4"/>
    <mergeCell ref="A5:P5"/>
    <mergeCell ref="N55:P55"/>
    <mergeCell ref="G10:K10"/>
    <mergeCell ref="G11:K11"/>
    <mergeCell ref="D15:E15"/>
    <mergeCell ref="D16:E16"/>
    <mergeCell ref="G16:H16"/>
    <mergeCell ref="N16:P16"/>
    <mergeCell ref="G14:H14"/>
    <mergeCell ref="J14:M14"/>
    <mergeCell ref="N14:P14"/>
    <mergeCell ref="A1:P1"/>
    <mergeCell ref="A2:E2"/>
    <mergeCell ref="F2:I2"/>
    <mergeCell ref="A3:E3"/>
    <mergeCell ref="F3:I3"/>
    <mergeCell ref="G9:H9"/>
    <mergeCell ref="J9:K9"/>
    <mergeCell ref="AF10:AH10"/>
    <mergeCell ref="AF14:AH14"/>
    <mergeCell ref="AF15:AH15"/>
    <mergeCell ref="G15:H15"/>
    <mergeCell ref="N15:P15"/>
    <mergeCell ref="N31:P31"/>
    <mergeCell ref="AF26:AH26"/>
    <mergeCell ref="J32:M32"/>
    <mergeCell ref="N32:P32"/>
    <mergeCell ref="AF3:AH3"/>
    <mergeCell ref="AB4:AD4"/>
    <mergeCell ref="AF4:AH4"/>
    <mergeCell ref="N17:P17"/>
    <mergeCell ref="N18:P18"/>
    <mergeCell ref="AF17:AH17"/>
    <mergeCell ref="J33:M33"/>
    <mergeCell ref="N33:P33"/>
    <mergeCell ref="N28:P28"/>
    <mergeCell ref="AF23:AH23"/>
    <mergeCell ref="N29:P29"/>
    <mergeCell ref="AF24:AH24"/>
    <mergeCell ref="A30:P30"/>
    <mergeCell ref="AF25:AH25"/>
    <mergeCell ref="N25:P25"/>
    <mergeCell ref="J31:M31"/>
    <mergeCell ref="N21:P21"/>
    <mergeCell ref="N22:P22"/>
    <mergeCell ref="N23:P23"/>
    <mergeCell ref="AF18:AH18"/>
    <mergeCell ref="N24:P24"/>
    <mergeCell ref="AF19:AH19"/>
    <mergeCell ref="AF20:AH20"/>
    <mergeCell ref="A19:P19"/>
    <mergeCell ref="AF21:AH21"/>
    <mergeCell ref="N26:P26"/>
    <mergeCell ref="N54:P54"/>
    <mergeCell ref="N46:P46"/>
    <mergeCell ref="N47:P47"/>
    <mergeCell ref="L48:M48"/>
    <mergeCell ref="N48:P48"/>
    <mergeCell ref="L49:M49"/>
    <mergeCell ref="N49:P49"/>
    <mergeCell ref="N50:P50"/>
    <mergeCell ref="N51:P51"/>
    <mergeCell ref="N42:P42"/>
    <mergeCell ref="N43:P43"/>
    <mergeCell ref="N44:P44"/>
    <mergeCell ref="J34:M34"/>
    <mergeCell ref="N34:P34"/>
    <mergeCell ref="J35:M35"/>
    <mergeCell ref="N35:P35"/>
    <mergeCell ref="J36:M36"/>
    <mergeCell ref="N36:P36"/>
    <mergeCell ref="J38:M38"/>
    <mergeCell ref="N38:P38"/>
    <mergeCell ref="L39:M39"/>
    <mergeCell ref="N39:P39"/>
    <mergeCell ref="A40:P40"/>
    <mergeCell ref="N41:P41"/>
    <mergeCell ref="B52:C52"/>
    <mergeCell ref="N52:P52"/>
    <mergeCell ref="AC2:AD2"/>
    <mergeCell ref="AB3:AD3"/>
    <mergeCell ref="AB5:AD5"/>
    <mergeCell ref="AB6:AD6"/>
    <mergeCell ref="T7:Y7"/>
    <mergeCell ref="N45:P45"/>
    <mergeCell ref="J37:M37"/>
    <mergeCell ref="N37:P37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1"/>
  <sheetViews>
    <sheetView showGridLines="0" zoomScalePageLayoutView="0" workbookViewId="0" topLeftCell="A40">
      <selection activeCell="C20" sqref="C20"/>
    </sheetView>
  </sheetViews>
  <sheetFormatPr defaultColWidth="9.140625" defaultRowHeight="15"/>
  <cols>
    <col min="1" max="1" width="6.7109375" style="0" customWidth="1"/>
    <col min="2" max="2" width="5.8515625" style="0" customWidth="1"/>
    <col min="3" max="3" width="6.7109375" style="0" customWidth="1"/>
    <col min="4" max="4" width="4.57421875" style="0" customWidth="1"/>
    <col min="5" max="5" width="8.140625" style="0" customWidth="1"/>
    <col min="6" max="6" width="5.28125" style="0" customWidth="1"/>
    <col min="7" max="7" width="4.7109375" style="0" customWidth="1"/>
    <col min="8" max="8" width="9.421875" style="0" customWidth="1"/>
    <col min="9" max="9" width="0.13671875" style="0" hidden="1" customWidth="1"/>
    <col min="10" max="10" width="5.00390625" style="0" customWidth="1"/>
    <col min="11" max="11" width="6.57421875" style="0" customWidth="1"/>
    <col min="12" max="12" width="0.13671875" style="0" hidden="1" customWidth="1"/>
    <col min="13" max="13" width="13.140625" style="0" customWidth="1"/>
    <col min="14" max="14" width="5.28125" style="0" customWidth="1"/>
    <col min="15" max="15" width="4.28125" style="0" customWidth="1"/>
    <col min="16" max="16" width="4.421875" style="0" customWidth="1"/>
    <col min="17" max="17" width="3.421875" style="0" customWidth="1"/>
    <col min="18" max="18" width="9.140625" style="0" hidden="1" customWidth="1"/>
    <col min="19" max="19" width="3.28125" style="0" customWidth="1"/>
    <col min="20" max="20" width="3.57421875" style="0" customWidth="1"/>
    <col min="21" max="21" width="5.00390625" style="0" customWidth="1"/>
    <col min="22" max="22" width="5.421875" style="0" customWidth="1"/>
    <col min="23" max="23" width="5.00390625" style="0" customWidth="1"/>
    <col min="24" max="24" width="5.140625" style="0" customWidth="1"/>
    <col min="25" max="27" width="4.00390625" style="0" customWidth="1"/>
    <col min="28" max="29" width="3.421875" style="0" customWidth="1"/>
    <col min="30" max="30" width="5.57421875" style="0" customWidth="1"/>
    <col min="31" max="31" width="13.7109375" style="0" customWidth="1"/>
    <col min="32" max="32" width="4.57421875" style="0" customWidth="1"/>
    <col min="33" max="33" width="4.7109375" style="0" customWidth="1"/>
    <col min="34" max="34" width="7.28125" style="0" customWidth="1"/>
  </cols>
  <sheetData>
    <row r="1" spans="1:34" ht="15">
      <c r="A1" s="343" t="s">
        <v>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69"/>
      <c r="R1" s="70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346"/>
      <c r="AG1" s="346"/>
      <c r="AH1" s="347"/>
    </row>
    <row r="2" spans="1:34" ht="15">
      <c r="A2" s="399" t="s">
        <v>1</v>
      </c>
      <c r="B2" s="400"/>
      <c r="C2" s="400"/>
      <c r="D2" s="400"/>
      <c r="E2" s="400"/>
      <c r="F2" s="407" t="s">
        <v>161</v>
      </c>
      <c r="G2" s="407"/>
      <c r="H2" s="407"/>
      <c r="I2" s="407"/>
      <c r="J2" s="130"/>
      <c r="K2" s="130"/>
      <c r="L2" s="130"/>
      <c r="M2" s="130"/>
      <c r="N2" s="130"/>
      <c r="O2" s="130"/>
      <c r="P2" s="1"/>
      <c r="Q2" s="73" t="s">
        <v>2</v>
      </c>
      <c r="R2" s="74"/>
      <c r="S2" s="68"/>
      <c r="T2" s="68"/>
      <c r="U2" s="75"/>
      <c r="V2" s="68"/>
      <c r="W2" s="68"/>
      <c r="X2" s="68"/>
      <c r="Y2" s="68"/>
      <c r="Z2" s="68"/>
      <c r="AA2" s="68"/>
      <c r="AB2" s="68"/>
      <c r="AC2" s="68"/>
      <c r="AD2" s="68"/>
      <c r="AE2" s="68"/>
      <c r="AF2" s="76"/>
      <c r="AG2" s="76"/>
      <c r="AH2" s="77"/>
    </row>
    <row r="3" spans="1:34" ht="15">
      <c r="A3" s="399" t="s">
        <v>3</v>
      </c>
      <c r="B3" s="400"/>
      <c r="C3" s="400"/>
      <c r="D3" s="400"/>
      <c r="E3" s="400"/>
      <c r="F3" s="407" t="s">
        <v>162</v>
      </c>
      <c r="G3" s="407"/>
      <c r="H3" s="407"/>
      <c r="I3" s="407"/>
      <c r="J3" s="130"/>
      <c r="K3" s="130"/>
      <c r="L3" s="130"/>
      <c r="M3" s="130"/>
      <c r="N3" s="130"/>
      <c r="O3" s="130"/>
      <c r="P3" s="1"/>
      <c r="Q3" s="106"/>
      <c r="R3" s="2"/>
      <c r="S3" s="124"/>
      <c r="T3" s="3" t="s">
        <v>4</v>
      </c>
      <c r="U3" s="130"/>
      <c r="V3" s="124"/>
      <c r="W3" s="124"/>
      <c r="X3" s="124"/>
      <c r="Y3" s="124"/>
      <c r="Z3" s="124"/>
      <c r="AA3" s="124"/>
      <c r="AB3" s="124"/>
      <c r="AC3" s="348" t="s">
        <v>5</v>
      </c>
      <c r="AD3" s="348"/>
      <c r="AE3" s="124"/>
      <c r="AF3" s="4"/>
      <c r="AG3" s="4"/>
      <c r="AH3" s="5"/>
    </row>
    <row r="4" spans="1:34" ht="15">
      <c r="A4" s="403" t="s">
        <v>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5"/>
      <c r="Q4" s="106"/>
      <c r="R4" s="2"/>
      <c r="S4" s="6"/>
      <c r="T4" s="6"/>
      <c r="U4" s="6" t="s">
        <v>111</v>
      </c>
      <c r="V4" s="6"/>
      <c r="W4" s="6"/>
      <c r="X4" s="6"/>
      <c r="Y4" s="6"/>
      <c r="Z4" s="124"/>
      <c r="AA4" s="124"/>
      <c r="AB4" s="398">
        <f>'Cálculo Auxiliares'!V31</f>
        <v>0.5833333333333334</v>
      </c>
      <c r="AC4" s="398"/>
      <c r="AD4" s="398"/>
      <c r="AE4" s="124"/>
      <c r="AF4" s="327">
        <f>'Cálculo Auxiliares'!W31</f>
        <v>5.524166666666668</v>
      </c>
      <c r="AG4" s="327"/>
      <c r="AH4" s="328"/>
    </row>
    <row r="5" spans="1:34" ht="15">
      <c r="A5" s="394" t="s">
        <v>110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6"/>
      <c r="Q5" s="106"/>
      <c r="R5" s="2"/>
      <c r="S5" s="6"/>
      <c r="T5" s="6"/>
      <c r="U5" s="6" t="s">
        <v>8</v>
      </c>
      <c r="V5" s="6"/>
      <c r="W5" s="6"/>
      <c r="X5" s="6"/>
      <c r="Y5" s="6"/>
      <c r="Z5" s="124"/>
      <c r="AA5" s="124"/>
      <c r="AB5" s="398">
        <f>'Cálculo Auxiliares'!V32</f>
        <v>0.5833333333333334</v>
      </c>
      <c r="AC5" s="398"/>
      <c r="AD5" s="398"/>
      <c r="AE5" s="124"/>
      <c r="AF5" s="327">
        <f>'Cálculo Auxiliares'!W32</f>
        <v>31.4825</v>
      </c>
      <c r="AG5" s="327"/>
      <c r="AH5" s="328"/>
    </row>
    <row r="6" spans="1:34" ht="15">
      <c r="A6" s="394"/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6"/>
      <c r="Q6" s="106"/>
      <c r="R6" s="2"/>
      <c r="S6" s="6"/>
      <c r="T6" s="6"/>
      <c r="U6" s="6" t="s">
        <v>10</v>
      </c>
      <c r="V6" s="6"/>
      <c r="W6" s="6"/>
      <c r="X6" s="6"/>
      <c r="Y6" s="6"/>
      <c r="Z6" s="124"/>
      <c r="AA6" s="124"/>
      <c r="AB6" s="398">
        <f>'Cálculo Auxiliares'!V33</f>
        <v>1.1666666666666667</v>
      </c>
      <c r="AC6" s="398"/>
      <c r="AD6" s="398"/>
      <c r="AE6" s="124"/>
      <c r="AF6" s="327">
        <f>'Cálculo Auxiliares'!W33</f>
        <v>22.633333333333333</v>
      </c>
      <c r="AG6" s="327"/>
      <c r="AH6" s="328"/>
    </row>
    <row r="7" spans="1:34" ht="15">
      <c r="A7" s="403" t="s">
        <v>9</v>
      </c>
      <c r="B7" s="404"/>
      <c r="C7" s="404"/>
      <c r="D7" s="404"/>
      <c r="E7" s="404"/>
      <c r="F7" s="404"/>
      <c r="G7" s="404"/>
      <c r="H7" s="404"/>
      <c r="I7" s="404"/>
      <c r="J7" s="404"/>
      <c r="K7" s="404"/>
      <c r="L7" s="404"/>
      <c r="M7" s="404"/>
      <c r="N7" s="404"/>
      <c r="O7" s="404"/>
      <c r="P7" s="405"/>
      <c r="Q7" s="106"/>
      <c r="R7" s="2"/>
      <c r="S7" s="6"/>
      <c r="T7" s="6"/>
      <c r="U7" s="6" t="s">
        <v>14</v>
      </c>
      <c r="V7" s="6"/>
      <c r="W7" s="6"/>
      <c r="X7" s="6"/>
      <c r="Y7" s="6"/>
      <c r="Z7" s="124"/>
      <c r="AA7" s="124"/>
      <c r="AB7" s="398">
        <f>'Cálculo Auxiliares'!V34</f>
        <v>0.5833333333333334</v>
      </c>
      <c r="AC7" s="398"/>
      <c r="AD7" s="398"/>
      <c r="AE7" s="124"/>
      <c r="AF7" s="327">
        <f>'Cálculo Auxiliares'!W34</f>
        <v>21.845833333333335</v>
      </c>
      <c r="AG7" s="327"/>
      <c r="AH7" s="328"/>
    </row>
    <row r="8" spans="1:34" ht="15.75" thickBot="1">
      <c r="A8" s="129" t="s">
        <v>11</v>
      </c>
      <c r="B8" s="130"/>
      <c r="C8" s="130"/>
      <c r="D8" s="130"/>
      <c r="E8" s="130"/>
      <c r="F8" s="130"/>
      <c r="G8" s="402" t="s">
        <v>112</v>
      </c>
      <c r="H8" s="402"/>
      <c r="I8" s="402"/>
      <c r="J8" s="402"/>
      <c r="K8" s="402"/>
      <c r="L8" s="130"/>
      <c r="M8" s="130"/>
      <c r="N8" s="130"/>
      <c r="O8" s="130"/>
      <c r="P8" s="1"/>
      <c r="Q8" s="26"/>
      <c r="R8" s="111"/>
      <c r="S8" s="126"/>
      <c r="T8" s="126"/>
      <c r="U8" s="112" t="s">
        <v>42</v>
      </c>
      <c r="V8" s="126"/>
      <c r="W8" s="126"/>
      <c r="X8" s="126"/>
      <c r="Y8" s="126"/>
      <c r="Z8" s="126"/>
      <c r="AA8" s="126"/>
      <c r="AB8" s="305"/>
      <c r="AC8" s="305"/>
      <c r="AD8" s="305"/>
      <c r="AE8" s="126"/>
      <c r="AF8" s="377">
        <f>SUM(AF4:AH7)</f>
        <v>81.48583333333333</v>
      </c>
      <c r="AG8" s="377"/>
      <c r="AH8" s="378"/>
    </row>
    <row r="9" spans="1:34" ht="15.75" thickBot="1">
      <c r="A9" s="129" t="s">
        <v>13</v>
      </c>
      <c r="B9" s="130"/>
      <c r="C9" s="130"/>
      <c r="D9" s="130"/>
      <c r="E9" s="130"/>
      <c r="F9" s="237"/>
      <c r="G9" s="401">
        <v>1473.23</v>
      </c>
      <c r="H9" s="401"/>
      <c r="I9" s="237"/>
      <c r="J9" s="401">
        <v>1901.54</v>
      </c>
      <c r="K9" s="401"/>
      <c r="L9" s="237"/>
      <c r="M9" s="214">
        <v>1512.72</v>
      </c>
      <c r="N9" s="413">
        <v>1449.65</v>
      </c>
      <c r="O9" s="413"/>
      <c r="P9" s="414"/>
      <c r="Q9" s="63"/>
      <c r="R9" s="64"/>
      <c r="S9" s="65"/>
      <c r="T9" s="288" t="s">
        <v>43</v>
      </c>
      <c r="U9" s="288"/>
      <c r="V9" s="288"/>
      <c r="W9" s="288"/>
      <c r="X9" s="288"/>
      <c r="Y9" s="288"/>
      <c r="Z9" s="66"/>
      <c r="AA9" s="66"/>
      <c r="AB9" s="66"/>
      <c r="AC9" s="66"/>
      <c r="AD9" s="66"/>
      <c r="AE9" s="66"/>
      <c r="AF9" s="287">
        <f>SUM(N61,AF8)</f>
        <v>20461.910718666666</v>
      </c>
      <c r="AG9" s="288"/>
      <c r="AH9" s="289"/>
    </row>
    <row r="10" spans="1:34" ht="15">
      <c r="A10" s="129" t="s">
        <v>15</v>
      </c>
      <c r="B10" s="130"/>
      <c r="C10" s="130"/>
      <c r="D10" s="130"/>
      <c r="E10" s="130"/>
      <c r="F10" s="402" t="s">
        <v>149</v>
      </c>
      <c r="G10" s="402"/>
      <c r="H10" s="402"/>
      <c r="I10" s="402"/>
      <c r="J10" s="402"/>
      <c r="K10" s="402"/>
      <c r="L10" s="402"/>
      <c r="M10" s="402"/>
      <c r="N10" s="402"/>
      <c r="O10" s="402"/>
      <c r="P10" s="415"/>
      <c r="Q10" s="78"/>
      <c r="R10" s="79"/>
      <c r="S10" s="80"/>
      <c r="T10" s="81" t="s">
        <v>45</v>
      </c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2"/>
      <c r="AH10" s="83"/>
    </row>
    <row r="11" spans="1:34" ht="15">
      <c r="A11" s="129" t="s">
        <v>16</v>
      </c>
      <c r="B11" s="130"/>
      <c r="C11" s="130"/>
      <c r="D11" s="130"/>
      <c r="E11" s="130"/>
      <c r="F11" s="130"/>
      <c r="G11" s="402">
        <v>2016</v>
      </c>
      <c r="H11" s="402"/>
      <c r="I11" s="402"/>
      <c r="J11" s="402"/>
      <c r="K11" s="402"/>
      <c r="L11" s="130"/>
      <c r="M11" s="130"/>
      <c r="N11" s="130"/>
      <c r="O11" s="130"/>
      <c r="P11" s="1"/>
      <c r="Q11" s="106"/>
      <c r="R11" s="2"/>
      <c r="S11" s="124"/>
      <c r="T11" s="124"/>
      <c r="U11" s="124" t="s">
        <v>47</v>
      </c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311">
        <f>AF9</f>
        <v>20461.910718666666</v>
      </c>
      <c r="AG11" s="311"/>
      <c r="AH11" s="312"/>
    </row>
    <row r="12" spans="1:34" ht="15">
      <c r="A12" s="67" t="s">
        <v>17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362"/>
      <c r="O12" s="362"/>
      <c r="P12" s="363"/>
      <c r="Q12" s="106"/>
      <c r="R12" s="2"/>
      <c r="S12" s="124"/>
      <c r="T12" s="124"/>
      <c r="U12" s="124" t="s">
        <v>49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6">
        <v>0.04</v>
      </c>
      <c r="AF12" s="309">
        <f>(AF11*AE12)</f>
        <v>818.4764287466667</v>
      </c>
      <c r="AG12" s="309"/>
      <c r="AH12" s="310"/>
    </row>
    <row r="13" spans="1:62" ht="15">
      <c r="A13" s="94" t="s">
        <v>19</v>
      </c>
      <c r="B13" s="95"/>
      <c r="C13" s="95"/>
      <c r="D13" s="95"/>
      <c r="E13" s="96"/>
      <c r="F13" s="97"/>
      <c r="G13" s="97"/>
      <c r="H13" s="97"/>
      <c r="I13" s="97"/>
      <c r="J13" s="97"/>
      <c r="K13" s="97"/>
      <c r="L13" s="97"/>
      <c r="M13" s="97"/>
      <c r="N13" s="324"/>
      <c r="O13" s="324"/>
      <c r="P13" s="325"/>
      <c r="Q13" s="106"/>
      <c r="R13" s="2"/>
      <c r="S13" s="124"/>
      <c r="T13" s="124"/>
      <c r="U13" s="122" t="s">
        <v>42</v>
      </c>
      <c r="V13" s="124"/>
      <c r="W13" s="124"/>
      <c r="X13" s="124"/>
      <c r="Y13" s="124"/>
      <c r="Z13" s="124"/>
      <c r="AA13" s="124"/>
      <c r="AB13" s="124"/>
      <c r="AC13" s="124"/>
      <c r="AD13" s="124"/>
      <c r="AE13" s="12"/>
      <c r="AF13" s="311">
        <f>SUM(AF11:AH12)</f>
        <v>21280.387147413334</v>
      </c>
      <c r="AG13" s="311"/>
      <c r="AH13" s="312"/>
      <c r="BC13" s="7" t="s">
        <v>18</v>
      </c>
      <c r="BD13" s="8"/>
      <c r="BE13" s="8"/>
      <c r="BF13" s="8"/>
      <c r="BG13" s="8"/>
      <c r="BH13" s="8"/>
      <c r="BI13" s="8"/>
      <c r="BJ13" s="8"/>
    </row>
    <row r="14" spans="1:55" ht="15">
      <c r="A14" s="106"/>
      <c r="B14" s="124"/>
      <c r="C14" s="9" t="s">
        <v>21</v>
      </c>
      <c r="D14" s="124"/>
      <c r="E14" s="124"/>
      <c r="F14" s="10"/>
      <c r="G14" s="291" t="s">
        <v>5</v>
      </c>
      <c r="H14" s="291"/>
      <c r="I14" s="124"/>
      <c r="J14" s="406"/>
      <c r="K14" s="406"/>
      <c r="L14" s="406"/>
      <c r="M14" s="406"/>
      <c r="N14" s="291" t="s">
        <v>23</v>
      </c>
      <c r="O14" s="291"/>
      <c r="P14" s="292"/>
      <c r="Q14" s="84"/>
      <c r="R14" s="74"/>
      <c r="S14" s="68"/>
      <c r="T14" s="81" t="s">
        <v>52</v>
      </c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85"/>
      <c r="AH14" s="86"/>
      <c r="BC14" s="7" t="s">
        <v>20</v>
      </c>
    </row>
    <row r="15" spans="1:34" ht="15">
      <c r="A15" s="106"/>
      <c r="B15" s="113" t="s">
        <v>145</v>
      </c>
      <c r="C15" s="113"/>
      <c r="D15" s="113"/>
      <c r="E15" s="114"/>
      <c r="F15" s="234"/>
      <c r="G15" s="234"/>
      <c r="H15">
        <v>2</v>
      </c>
      <c r="I15" s="124"/>
      <c r="J15" s="124"/>
      <c r="K15" s="124"/>
      <c r="L15" s="124"/>
      <c r="M15" s="124"/>
      <c r="N15" s="276">
        <f>(H15*G9)</f>
        <v>2946.46</v>
      </c>
      <c r="O15" s="276"/>
      <c r="P15" s="277"/>
      <c r="Q15" s="106"/>
      <c r="R15" s="2"/>
      <c r="S15" s="124"/>
      <c r="T15" s="124"/>
      <c r="U15" s="124" t="s">
        <v>54</v>
      </c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313">
        <f>AF13</f>
        <v>21280.387147413334</v>
      </c>
      <c r="AG15" s="313"/>
      <c r="AH15" s="314"/>
    </row>
    <row r="16" spans="1:34" ht="15">
      <c r="A16" s="106"/>
      <c r="B16" s="113" t="s">
        <v>146</v>
      </c>
      <c r="C16" s="113"/>
      <c r="D16" s="113"/>
      <c r="E16" s="114"/>
      <c r="F16" s="234"/>
      <c r="G16" s="234"/>
      <c r="H16">
        <v>1</v>
      </c>
      <c r="I16" s="230"/>
      <c r="J16" s="230"/>
      <c r="K16" s="230"/>
      <c r="L16" s="230"/>
      <c r="M16" s="230"/>
      <c r="N16" s="276">
        <f>(H16*J9)</f>
        <v>1901.54</v>
      </c>
      <c r="O16" s="276"/>
      <c r="P16" s="277"/>
      <c r="Q16" s="106"/>
      <c r="R16" s="2"/>
      <c r="S16" s="124"/>
      <c r="T16" s="124"/>
      <c r="U16" s="124" t="s">
        <v>56</v>
      </c>
      <c r="V16" s="124"/>
      <c r="W16" s="124"/>
      <c r="X16" s="124"/>
      <c r="Y16" s="124"/>
      <c r="Z16" s="124"/>
      <c r="AA16" s="124"/>
      <c r="AB16" s="124"/>
      <c r="AC16" s="124"/>
      <c r="AD16" s="124"/>
      <c r="AE16" s="16">
        <v>0.08</v>
      </c>
      <c r="AF16" s="309">
        <f>(AE16*AF15)</f>
        <v>1702.4309717930666</v>
      </c>
      <c r="AG16" s="309"/>
      <c r="AH16" s="310"/>
    </row>
    <row r="17" spans="1:34" ht="15">
      <c r="A17" s="106"/>
      <c r="B17" s="113" t="s">
        <v>147</v>
      </c>
      <c r="C17" s="113"/>
      <c r="D17" s="113"/>
      <c r="E17" s="114"/>
      <c r="F17" s="234"/>
      <c r="G17" s="234"/>
      <c r="H17">
        <v>1</v>
      </c>
      <c r="I17" s="230"/>
      <c r="J17" s="230"/>
      <c r="K17" s="230"/>
      <c r="L17" s="230"/>
      <c r="M17" s="230"/>
      <c r="N17" s="276">
        <f>(H17*M9)</f>
        <v>1512.72</v>
      </c>
      <c r="O17" s="276"/>
      <c r="P17" s="277"/>
      <c r="Q17" s="106"/>
      <c r="R17" s="2"/>
      <c r="S17" s="124"/>
      <c r="T17" s="124"/>
      <c r="U17" s="122" t="s">
        <v>42</v>
      </c>
      <c r="V17" s="122"/>
      <c r="W17" s="124"/>
      <c r="X17" s="124"/>
      <c r="Y17" s="124"/>
      <c r="Z17" s="124"/>
      <c r="AA17" s="124"/>
      <c r="AB17" s="124"/>
      <c r="AC17" s="124"/>
      <c r="AD17" s="124"/>
      <c r="AE17" s="124"/>
      <c r="AF17" s="311">
        <f>SUM(AF15:AH16)</f>
        <v>22982.8181192064</v>
      </c>
      <c r="AG17" s="311"/>
      <c r="AH17" s="312"/>
    </row>
    <row r="18" spans="1:34" ht="15">
      <c r="A18" s="106"/>
      <c r="B18" s="113" t="s">
        <v>148</v>
      </c>
      <c r="C18" s="113"/>
      <c r="D18" s="113"/>
      <c r="E18" s="113"/>
      <c r="F18" s="113"/>
      <c r="G18" s="113"/>
      <c r="H18">
        <v>3</v>
      </c>
      <c r="I18" s="124"/>
      <c r="J18" s="124"/>
      <c r="K18" s="124"/>
      <c r="L18" s="124"/>
      <c r="M18" s="124"/>
      <c r="N18" s="276">
        <f>(H18*N9)</f>
        <v>4348.950000000001</v>
      </c>
      <c r="O18" s="276"/>
      <c r="P18" s="277"/>
      <c r="Q18" s="84"/>
      <c r="R18" s="74"/>
      <c r="S18" s="68"/>
      <c r="T18" s="81" t="s">
        <v>59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87"/>
      <c r="AG18" s="88"/>
      <c r="AH18" s="89"/>
    </row>
    <row r="19" spans="1:34" ht="15">
      <c r="A19" s="106"/>
      <c r="B19" s="124"/>
      <c r="C19" s="124"/>
      <c r="D19" s="128"/>
      <c r="E19" s="128"/>
      <c r="F19" s="124"/>
      <c r="G19" s="124"/>
      <c r="H19" s="124"/>
      <c r="I19" s="124"/>
      <c r="J19" s="124"/>
      <c r="K19" s="124"/>
      <c r="L19" s="124"/>
      <c r="M19" s="124"/>
      <c r="N19" s="285">
        <f>SUM(N15:P18)</f>
        <v>10709.670000000002</v>
      </c>
      <c r="O19" s="285"/>
      <c r="P19" s="286"/>
      <c r="Q19" s="106"/>
      <c r="R19" s="2"/>
      <c r="S19" s="124"/>
      <c r="T19" s="11"/>
      <c r="U19" s="124" t="s">
        <v>61</v>
      </c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311">
        <f>AF17</f>
        <v>22982.8181192064</v>
      </c>
      <c r="AG19" s="311"/>
      <c r="AH19" s="312"/>
    </row>
    <row r="20" spans="1:34" ht="15">
      <c r="A20" s="98" t="s">
        <v>18</v>
      </c>
      <c r="B20" s="99"/>
      <c r="C20" s="100">
        <v>1</v>
      </c>
      <c r="D20" s="99"/>
      <c r="E20" s="99"/>
      <c r="F20" s="99"/>
      <c r="G20" s="99"/>
      <c r="H20" s="99"/>
      <c r="I20" s="99"/>
      <c r="J20" s="99"/>
      <c r="K20" s="99"/>
      <c r="L20" s="101"/>
      <c r="M20" s="101"/>
      <c r="N20" s="321"/>
      <c r="O20" s="321"/>
      <c r="P20" s="322"/>
      <c r="Q20" s="106"/>
      <c r="R20" s="2"/>
      <c r="S20" s="124"/>
      <c r="T20" s="11"/>
      <c r="U20" s="124" t="s">
        <v>62</v>
      </c>
      <c r="V20" s="124"/>
      <c r="W20" s="124"/>
      <c r="X20" s="124"/>
      <c r="Y20" s="124"/>
      <c r="Z20" s="124"/>
      <c r="AA20" s="124"/>
      <c r="AB20" s="124"/>
      <c r="AC20" s="124"/>
      <c r="AD20" s="124"/>
      <c r="AE20" s="18">
        <f>IF($C$20=1,'Cálculo Auxiliares'!AA37,0)</f>
        <v>0.035</v>
      </c>
      <c r="AF20" s="307">
        <f>(AF$19*AE20)</f>
        <v>804.3986341722241</v>
      </c>
      <c r="AG20" s="307"/>
      <c r="AH20" s="308"/>
    </row>
    <row r="21" spans="1:34" ht="15">
      <c r="A21" s="315" t="s">
        <v>27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316"/>
      <c r="Q21" s="106"/>
      <c r="R21" s="2"/>
      <c r="S21" s="124"/>
      <c r="T21" s="11"/>
      <c r="U21" s="124" t="s">
        <v>64</v>
      </c>
      <c r="V21" s="124"/>
      <c r="W21" s="124"/>
      <c r="X21" s="124"/>
      <c r="Y21" s="124"/>
      <c r="Z21" s="124"/>
      <c r="AA21" s="124"/>
      <c r="AB21" s="124"/>
      <c r="AC21" s="124"/>
      <c r="AD21" s="124"/>
      <c r="AE21" s="18">
        <f>IF($C$20=1,'Cálculo Auxiliares'!AA38,0)</f>
        <v>0.0065</v>
      </c>
      <c r="AF21" s="307">
        <f>(AF$19*AE21)</f>
        <v>149.3883177748416</v>
      </c>
      <c r="AG21" s="307"/>
      <c r="AH21" s="308"/>
    </row>
    <row r="22" spans="1:34" ht="15">
      <c r="A22" s="106"/>
      <c r="B22" s="124"/>
      <c r="C22" s="124" t="s">
        <v>28</v>
      </c>
      <c r="D22" s="124"/>
      <c r="E22" s="124"/>
      <c r="F22" s="124"/>
      <c r="G22" s="130"/>
      <c r="H22" s="130"/>
      <c r="I22" s="124"/>
      <c r="J22" s="12"/>
      <c r="K22" s="12"/>
      <c r="L22" s="12">
        <v>0.2</v>
      </c>
      <c r="M22" s="123">
        <f>IF($C$20=1,'Cálculo Auxiliares'!L58,0)</f>
        <v>0.2</v>
      </c>
      <c r="N22" s="279">
        <f>(N$19*M22)</f>
        <v>2141.9340000000007</v>
      </c>
      <c r="O22" s="279"/>
      <c r="P22" s="280"/>
      <c r="Q22" s="106"/>
      <c r="R22" s="2"/>
      <c r="S22" s="124"/>
      <c r="T22" s="124"/>
      <c r="U22" s="124" t="s">
        <v>66</v>
      </c>
      <c r="V22" s="124"/>
      <c r="W22" s="124"/>
      <c r="X22" s="124"/>
      <c r="Y22" s="124"/>
      <c r="Z22" s="124"/>
      <c r="AA22" s="124"/>
      <c r="AB22" s="124"/>
      <c r="AC22" s="124"/>
      <c r="AD22" s="124"/>
      <c r="AE22" s="18">
        <f>IF($C$20=1,'Cálculo Auxiliares'!AA39,0)</f>
        <v>0.03</v>
      </c>
      <c r="AF22" s="307">
        <f>(AF$19*AE22)</f>
        <v>689.484543576192</v>
      </c>
      <c r="AG22" s="307"/>
      <c r="AH22" s="308"/>
    </row>
    <row r="23" spans="1:34" ht="15">
      <c r="A23" s="106"/>
      <c r="B23" s="124"/>
      <c r="C23" s="124" t="s">
        <v>30</v>
      </c>
      <c r="D23" s="124"/>
      <c r="E23" s="124"/>
      <c r="F23" s="124"/>
      <c r="G23" s="130"/>
      <c r="H23" s="130"/>
      <c r="I23" s="124"/>
      <c r="J23" s="123"/>
      <c r="K23" s="123"/>
      <c r="L23" s="123">
        <v>0.015</v>
      </c>
      <c r="M23" s="123">
        <f>IF($C$20=1,'Cálculo Auxiliares'!L59,0)</f>
        <v>0.015</v>
      </c>
      <c r="N23" s="279">
        <f>(N$19*M23)</f>
        <v>160.64505000000003</v>
      </c>
      <c r="O23" s="279"/>
      <c r="P23" s="280"/>
      <c r="Q23" s="106"/>
      <c r="R23" s="2"/>
      <c r="S23" s="124"/>
      <c r="T23" s="124"/>
      <c r="U23" s="124" t="s">
        <v>68</v>
      </c>
      <c r="V23" s="124"/>
      <c r="W23" s="124"/>
      <c r="X23" s="124"/>
      <c r="Y23" s="124"/>
      <c r="Z23" s="124"/>
      <c r="AA23" s="124"/>
      <c r="AB23" s="124"/>
      <c r="AC23" s="124"/>
      <c r="AD23" s="124"/>
      <c r="AE23" s="18">
        <f>IF($C$20=2,'Cálculo Auxiliares'!AA40,0)</f>
        <v>0</v>
      </c>
      <c r="AF23" s="307">
        <f>(AF$19*AE23)</f>
        <v>0</v>
      </c>
      <c r="AG23" s="307"/>
      <c r="AH23" s="308"/>
    </row>
    <row r="24" spans="1:34" ht="15">
      <c r="A24" s="106"/>
      <c r="B24" s="124"/>
      <c r="C24" s="124" t="s">
        <v>32</v>
      </c>
      <c r="D24" s="124"/>
      <c r="E24" s="124"/>
      <c r="F24" s="124"/>
      <c r="G24" s="130"/>
      <c r="H24" s="130"/>
      <c r="I24" s="124"/>
      <c r="J24" s="123"/>
      <c r="K24" s="123"/>
      <c r="L24" s="123">
        <v>0.01</v>
      </c>
      <c r="M24" s="123">
        <f>IF($C$20=1,'Cálculo Auxiliares'!L60,0)</f>
        <v>0.01</v>
      </c>
      <c r="N24" s="279">
        <f aca="true" t="shared" si="0" ref="N24:N29">(N$19*M24)</f>
        <v>107.09670000000003</v>
      </c>
      <c r="O24" s="279"/>
      <c r="P24" s="280"/>
      <c r="Q24" s="106"/>
      <c r="R24" s="2"/>
      <c r="S24" s="124"/>
      <c r="T24" s="124"/>
      <c r="U24" s="122" t="s">
        <v>70</v>
      </c>
      <c r="V24" s="122"/>
      <c r="W24" s="122"/>
      <c r="X24" s="124"/>
      <c r="Y24" s="124"/>
      <c r="Z24" s="124"/>
      <c r="AA24" s="124"/>
      <c r="AB24" s="124"/>
      <c r="AC24" s="124"/>
      <c r="AD24" s="20"/>
      <c r="AE24" s="21">
        <f>SUM(AE20:AE23)</f>
        <v>0.07150000000000001</v>
      </c>
      <c r="AF24" s="285">
        <f>SUM(AF20:AH23)</f>
        <v>1643.2714955232577</v>
      </c>
      <c r="AG24" s="285"/>
      <c r="AH24" s="286"/>
    </row>
    <row r="25" spans="1:34" ht="15.75" thickBot="1">
      <c r="A25" s="106"/>
      <c r="B25" s="124"/>
      <c r="C25" s="124" t="s">
        <v>34</v>
      </c>
      <c r="D25" s="124"/>
      <c r="E25" s="124"/>
      <c r="F25" s="124"/>
      <c r="G25" s="130"/>
      <c r="H25" s="130"/>
      <c r="I25" s="124"/>
      <c r="J25" s="123"/>
      <c r="K25" s="123"/>
      <c r="L25" s="123">
        <v>0.002</v>
      </c>
      <c r="M25" s="123">
        <f>IF($C$20=1,'Cálculo Auxiliares'!L61,0)</f>
        <v>0.002</v>
      </c>
      <c r="N25" s="279">
        <f t="shared" si="0"/>
        <v>21.419340000000005</v>
      </c>
      <c r="O25" s="279"/>
      <c r="P25" s="280"/>
      <c r="Q25" s="106"/>
      <c r="R25" s="2"/>
      <c r="S25" s="124"/>
      <c r="T25" s="124"/>
      <c r="U25" s="124"/>
      <c r="V25" s="9"/>
      <c r="W25" s="124"/>
      <c r="X25" s="124"/>
      <c r="Y25" s="124"/>
      <c r="Z25" s="124"/>
      <c r="AA25" s="124"/>
      <c r="AB25" s="124"/>
      <c r="AC25" s="124"/>
      <c r="AD25" s="124"/>
      <c r="AE25" s="124"/>
      <c r="AF25" s="305"/>
      <c r="AG25" s="305"/>
      <c r="AH25" s="306"/>
    </row>
    <row r="26" spans="1:34" ht="15">
      <c r="A26" s="106"/>
      <c r="B26" s="124"/>
      <c r="C26" s="124" t="s">
        <v>36</v>
      </c>
      <c r="D26" s="124"/>
      <c r="E26" s="124"/>
      <c r="F26" s="124"/>
      <c r="G26" s="130"/>
      <c r="H26" s="130"/>
      <c r="I26" s="124"/>
      <c r="J26" s="123"/>
      <c r="K26" s="123"/>
      <c r="L26" s="123">
        <v>0.025</v>
      </c>
      <c r="M26" s="123">
        <f>IF($C$20=1,'Cálculo Auxiliares'!L62,0)</f>
        <v>0.025</v>
      </c>
      <c r="N26" s="279">
        <f t="shared" si="0"/>
        <v>267.7417500000001</v>
      </c>
      <c r="O26" s="279"/>
      <c r="P26" s="280"/>
      <c r="Q26" s="55"/>
      <c r="R26" s="56"/>
      <c r="S26" s="57"/>
      <c r="T26" s="58" t="s">
        <v>73</v>
      </c>
      <c r="U26" s="58"/>
      <c r="V26" s="58"/>
      <c r="W26" s="58"/>
      <c r="X26" s="58"/>
      <c r="Y26" s="58"/>
      <c r="Z26" s="58"/>
      <c r="AA26" s="59"/>
      <c r="AB26" s="59"/>
      <c r="AC26" s="57"/>
      <c r="AD26" s="57"/>
      <c r="AE26" s="57"/>
      <c r="AF26" s="299">
        <f>SUM(AF19,AF24)</f>
        <v>24626.08961472966</v>
      </c>
      <c r="AG26" s="299"/>
      <c r="AH26" s="300"/>
    </row>
    <row r="27" spans="1:34" ht="15.75" thickBot="1">
      <c r="A27" s="106"/>
      <c r="B27" s="124"/>
      <c r="C27" s="124" t="s">
        <v>38</v>
      </c>
      <c r="D27" s="124"/>
      <c r="E27" s="124"/>
      <c r="F27" s="124"/>
      <c r="G27" s="130"/>
      <c r="H27" s="130"/>
      <c r="I27" s="124"/>
      <c r="J27" s="123"/>
      <c r="K27" s="123"/>
      <c r="L27" s="123">
        <v>0.08</v>
      </c>
      <c r="M27" s="123">
        <v>0.08</v>
      </c>
      <c r="N27" s="279">
        <f t="shared" si="0"/>
        <v>856.7736000000002</v>
      </c>
      <c r="O27" s="279"/>
      <c r="P27" s="280"/>
      <c r="Q27" s="60"/>
      <c r="R27" s="61"/>
      <c r="S27" s="61"/>
      <c r="T27" s="62" t="s">
        <v>75</v>
      </c>
      <c r="U27" s="62"/>
      <c r="V27" s="62"/>
      <c r="W27" s="62"/>
      <c r="X27" s="62"/>
      <c r="Y27" s="62"/>
      <c r="Z27" s="62"/>
      <c r="AA27" s="61"/>
      <c r="AB27" s="61"/>
      <c r="AC27" s="61"/>
      <c r="AD27" s="61"/>
      <c r="AE27" s="61"/>
      <c r="AF27" s="302">
        <f>(AF26*12)</f>
        <v>295513.0753767559</v>
      </c>
      <c r="AG27" s="302"/>
      <c r="AH27" s="303"/>
    </row>
    <row r="28" spans="1:34" ht="15.75" thickBot="1">
      <c r="A28" s="106"/>
      <c r="B28" s="124"/>
      <c r="C28" s="124" t="s">
        <v>39</v>
      </c>
      <c r="D28" s="124"/>
      <c r="E28" s="124"/>
      <c r="F28" s="124"/>
      <c r="G28" s="130"/>
      <c r="H28" s="130"/>
      <c r="I28" s="124"/>
      <c r="J28" s="123"/>
      <c r="K28" s="123"/>
      <c r="L28" s="123">
        <v>0.03</v>
      </c>
      <c r="M28" s="123">
        <f>IF($C$20=1,'Cálculo Auxiliares'!L64,0)</f>
        <v>0.03</v>
      </c>
      <c r="N28" s="279">
        <f t="shared" si="0"/>
        <v>321.29010000000005</v>
      </c>
      <c r="O28" s="279"/>
      <c r="P28" s="280"/>
      <c r="Q28" s="196"/>
      <c r="R28" s="127"/>
      <c r="S28" s="127"/>
      <c r="T28" s="127" t="s">
        <v>127</v>
      </c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287">
        <f>AF26/7</f>
        <v>3518.012802104237</v>
      </c>
      <c r="AG28" s="288"/>
      <c r="AH28" s="289"/>
    </row>
    <row r="29" spans="1:34" ht="15">
      <c r="A29" s="106"/>
      <c r="B29" s="124"/>
      <c r="C29" s="124" t="s">
        <v>40</v>
      </c>
      <c r="D29" s="124"/>
      <c r="E29" s="124"/>
      <c r="F29" s="124"/>
      <c r="G29" s="130"/>
      <c r="H29" s="130"/>
      <c r="I29" s="124"/>
      <c r="J29" s="123"/>
      <c r="K29" s="123"/>
      <c r="L29" s="123">
        <v>0.006</v>
      </c>
      <c r="M29" s="123">
        <f>IF($C$20=1,'Cálculo Auxiliares'!L65,0)</f>
        <v>0.006</v>
      </c>
      <c r="N29" s="279">
        <f t="shared" si="0"/>
        <v>64.25802000000002</v>
      </c>
      <c r="O29" s="279"/>
      <c r="P29" s="280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5">
      <c r="A30" s="106"/>
      <c r="B30" s="124"/>
      <c r="C30" s="13" t="s">
        <v>41</v>
      </c>
      <c r="D30" s="13"/>
      <c r="E30" s="13"/>
      <c r="F30" s="13"/>
      <c r="G30" s="130"/>
      <c r="H30" s="130"/>
      <c r="I30" s="124"/>
      <c r="J30" s="130"/>
      <c r="K30" s="121"/>
      <c r="L30" s="121"/>
      <c r="M30" s="123">
        <f>SUM(M22:M29)</f>
        <v>0.3680000000000001</v>
      </c>
      <c r="N30" s="283">
        <f>SUM(N22:P29)</f>
        <v>3941.1585600000017</v>
      </c>
      <c r="O30" s="283"/>
      <c r="P30" s="284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>
      <c r="A31" s="290" t="s">
        <v>44</v>
      </c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2"/>
      <c r="Q31" s="23"/>
      <c r="R31" s="23"/>
      <c r="S31" s="23" t="s">
        <v>150</v>
      </c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</row>
    <row r="32" spans="1:34" ht="15">
      <c r="A32" s="106"/>
      <c r="B32" s="124"/>
      <c r="C32" s="15" t="s">
        <v>46</v>
      </c>
      <c r="D32" s="15"/>
      <c r="E32" s="15"/>
      <c r="F32" s="15"/>
      <c r="G32" s="130"/>
      <c r="H32" s="130"/>
      <c r="I32" s="124"/>
      <c r="J32" s="278">
        <v>0.11111111111111109</v>
      </c>
      <c r="K32" s="278"/>
      <c r="L32" s="278"/>
      <c r="M32" s="278"/>
      <c r="N32" s="279">
        <f>(N$19*J32)</f>
        <v>1189.9633333333334</v>
      </c>
      <c r="O32" s="279"/>
      <c r="P32" s="280"/>
      <c r="Q32" s="23"/>
      <c r="R32" s="23"/>
      <c r="S32" s="23" t="s">
        <v>151</v>
      </c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</row>
    <row r="33" spans="1:34" ht="15">
      <c r="A33" s="106"/>
      <c r="B33" s="124"/>
      <c r="C33" s="15" t="s">
        <v>48</v>
      </c>
      <c r="D33" s="15"/>
      <c r="E33" s="15"/>
      <c r="F33" s="15"/>
      <c r="G33" s="130"/>
      <c r="H33" s="130"/>
      <c r="I33" s="124"/>
      <c r="J33" s="281">
        <v>0.0194</v>
      </c>
      <c r="K33" s="282"/>
      <c r="L33" s="282"/>
      <c r="M33" s="282"/>
      <c r="N33" s="279">
        <f aca="true" t="shared" si="1" ref="N33:N39">(N$19*J33)</f>
        <v>207.76759800000005</v>
      </c>
      <c r="O33" s="279"/>
      <c r="P33" s="280"/>
      <c r="Q33" s="23"/>
      <c r="R33" s="23"/>
      <c r="S33" s="23" t="s">
        <v>166</v>
      </c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</row>
    <row r="34" spans="1:34" ht="15">
      <c r="A34" s="106"/>
      <c r="B34" s="124"/>
      <c r="C34" s="15" t="s">
        <v>50</v>
      </c>
      <c r="D34" s="15"/>
      <c r="E34" s="15"/>
      <c r="F34" s="15"/>
      <c r="G34" s="130"/>
      <c r="H34" s="130"/>
      <c r="I34" s="124"/>
      <c r="J34" s="281">
        <v>0.0139</v>
      </c>
      <c r="K34" s="282"/>
      <c r="L34" s="282"/>
      <c r="M34" s="282"/>
      <c r="N34" s="279">
        <f t="shared" si="1"/>
        <v>148.864413</v>
      </c>
      <c r="O34" s="279"/>
      <c r="P34" s="280"/>
      <c r="Q34" s="23"/>
      <c r="R34" s="23"/>
      <c r="S34" s="23" t="s">
        <v>167</v>
      </c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</row>
    <row r="35" spans="1:34" ht="15">
      <c r="A35" s="106"/>
      <c r="B35" s="124"/>
      <c r="C35" s="15" t="s">
        <v>51</v>
      </c>
      <c r="D35" s="15"/>
      <c r="E35" s="15"/>
      <c r="F35" s="15"/>
      <c r="G35" s="130"/>
      <c r="H35" s="130"/>
      <c r="I35" s="124"/>
      <c r="J35" s="281">
        <v>0.0033</v>
      </c>
      <c r="K35" s="282"/>
      <c r="L35" s="282"/>
      <c r="M35" s="282"/>
      <c r="N35" s="279">
        <f t="shared" si="1"/>
        <v>35.341911</v>
      </c>
      <c r="O35" s="279"/>
      <c r="P35" s="280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</row>
    <row r="36" spans="1:34" ht="15">
      <c r="A36" s="106"/>
      <c r="B36" s="124"/>
      <c r="C36" s="15" t="s">
        <v>53</v>
      </c>
      <c r="D36" s="15"/>
      <c r="E36" s="15"/>
      <c r="F36" s="15"/>
      <c r="G36" s="130"/>
      <c r="H36" s="130"/>
      <c r="I36" s="124"/>
      <c r="J36" s="281">
        <v>0.0027</v>
      </c>
      <c r="K36" s="282"/>
      <c r="L36" s="282"/>
      <c r="M36" s="282"/>
      <c r="N36" s="279">
        <f t="shared" si="1"/>
        <v>28.916109000000006</v>
      </c>
      <c r="O36" s="279"/>
      <c r="P36" s="280"/>
      <c r="Q36" s="23"/>
      <c r="R36" s="23"/>
      <c r="S36" s="23" t="s">
        <v>157</v>
      </c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</row>
    <row r="37" spans="1:34" ht="15">
      <c r="A37" s="106"/>
      <c r="B37" s="124"/>
      <c r="C37" s="17" t="s">
        <v>55</v>
      </c>
      <c r="D37" s="17"/>
      <c r="E37" s="17"/>
      <c r="F37" s="17"/>
      <c r="G37" s="130"/>
      <c r="H37" s="130"/>
      <c r="I37" s="124"/>
      <c r="J37" s="304">
        <v>0.0007</v>
      </c>
      <c r="K37" s="304"/>
      <c r="L37" s="304"/>
      <c r="M37" s="304"/>
      <c r="N37" s="279">
        <f t="shared" si="1"/>
        <v>7.496769000000001</v>
      </c>
      <c r="O37" s="279"/>
      <c r="P37" s="280"/>
      <c r="Q37" s="23"/>
      <c r="R37" s="23"/>
      <c r="S37" s="23" t="s">
        <v>158</v>
      </c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5">
      <c r="A38" s="106"/>
      <c r="B38" s="124"/>
      <c r="C38" s="15" t="s">
        <v>57</v>
      </c>
      <c r="D38" s="15"/>
      <c r="E38" s="15"/>
      <c r="F38" s="15"/>
      <c r="G38" s="130"/>
      <c r="H38" s="130"/>
      <c r="I38" s="124"/>
      <c r="J38" s="281">
        <v>0.0002</v>
      </c>
      <c r="K38" s="282"/>
      <c r="L38" s="282"/>
      <c r="M38" s="282"/>
      <c r="N38" s="279">
        <f t="shared" si="1"/>
        <v>2.1419340000000004</v>
      </c>
      <c r="O38" s="279"/>
      <c r="P38" s="280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5">
      <c r="A39" s="106"/>
      <c r="B39" s="124"/>
      <c r="C39" s="15" t="s">
        <v>58</v>
      </c>
      <c r="D39" s="15"/>
      <c r="E39" s="15"/>
      <c r="F39" s="15"/>
      <c r="G39" s="130"/>
      <c r="H39" s="130"/>
      <c r="I39" s="124"/>
      <c r="J39" s="278">
        <v>0.0833333333333333</v>
      </c>
      <c r="K39" s="278"/>
      <c r="L39" s="278"/>
      <c r="M39" s="278"/>
      <c r="N39" s="279">
        <f t="shared" si="1"/>
        <v>892.4724999999999</v>
      </c>
      <c r="O39" s="279"/>
      <c r="P39" s="280"/>
      <c r="Q39" s="23"/>
      <c r="R39" s="23"/>
      <c r="S39" s="410">
        <v>14</v>
      </c>
      <c r="T39" s="410"/>
      <c r="U39" s="410"/>
      <c r="V39" s="23"/>
      <c r="W39" s="257">
        <v>0.2</v>
      </c>
      <c r="X39" s="23"/>
      <c r="Y39" s="411">
        <f>(S39-(W39*S39))</f>
        <v>11.2</v>
      </c>
      <c r="Z39" s="411"/>
      <c r="AA39" s="411"/>
      <c r="AB39" s="23"/>
      <c r="AC39" s="23"/>
      <c r="AD39" s="23"/>
      <c r="AE39" s="23"/>
      <c r="AF39" s="23"/>
      <c r="AG39" s="23"/>
      <c r="AH39" s="23"/>
    </row>
    <row r="40" spans="1:21" ht="15">
      <c r="A40" s="106"/>
      <c r="B40" s="124"/>
      <c r="C40" s="13" t="s">
        <v>60</v>
      </c>
      <c r="D40" s="124"/>
      <c r="E40" s="124"/>
      <c r="F40" s="124"/>
      <c r="G40" s="130"/>
      <c r="H40" s="130"/>
      <c r="I40" s="124"/>
      <c r="J40" s="124"/>
      <c r="K40" s="124"/>
      <c r="L40" s="301">
        <f>SUM(J32:M39)</f>
        <v>0.23464444444444438</v>
      </c>
      <c r="M40" s="301"/>
      <c r="N40" s="283">
        <f>SUM(N32:P39)</f>
        <v>2512.9645673333334</v>
      </c>
      <c r="O40" s="283"/>
      <c r="P40" s="284"/>
      <c r="S40" s="23"/>
      <c r="T40" s="23"/>
      <c r="U40" s="23"/>
    </row>
    <row r="41" spans="1:19" ht="15">
      <c r="A41" s="290" t="s">
        <v>63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2"/>
      <c r="S41" s="23" t="s">
        <v>163</v>
      </c>
    </row>
    <row r="42" spans="1:19" ht="15">
      <c r="A42" s="106"/>
      <c r="B42" s="124"/>
      <c r="C42" s="15" t="s">
        <v>65</v>
      </c>
      <c r="D42" s="15"/>
      <c r="E42" s="15"/>
      <c r="F42" s="15"/>
      <c r="G42" s="130"/>
      <c r="H42" s="130"/>
      <c r="I42" s="124"/>
      <c r="J42" s="124"/>
      <c r="K42" s="19"/>
      <c r="L42" s="125"/>
      <c r="M42" s="125">
        <v>0.0042</v>
      </c>
      <c r="N42" s="293">
        <f>(N$19*M42)</f>
        <v>44.980614</v>
      </c>
      <c r="O42" s="293"/>
      <c r="P42" s="294"/>
      <c r="S42" s="23" t="s">
        <v>154</v>
      </c>
    </row>
    <row r="43" spans="1:16" ht="15">
      <c r="A43" s="106"/>
      <c r="B43" s="124"/>
      <c r="C43" s="15" t="s">
        <v>67</v>
      </c>
      <c r="D43" s="15"/>
      <c r="E43" s="15"/>
      <c r="F43" s="15"/>
      <c r="G43" s="130"/>
      <c r="H43" s="130"/>
      <c r="I43" s="124"/>
      <c r="J43" s="124"/>
      <c r="K43" s="19"/>
      <c r="L43" s="125"/>
      <c r="M43" s="125">
        <v>0.0016</v>
      </c>
      <c r="N43" s="293">
        <f aca="true" t="shared" si="2" ref="N43:N48">(N$19*M43)</f>
        <v>17.135472000000004</v>
      </c>
      <c r="O43" s="293"/>
      <c r="P43" s="294"/>
    </row>
    <row r="44" spans="1:16" ht="15">
      <c r="A44" s="106"/>
      <c r="B44" s="124"/>
      <c r="C44" s="15" t="s">
        <v>69</v>
      </c>
      <c r="D44" s="15"/>
      <c r="E44" s="15"/>
      <c r="F44" s="15"/>
      <c r="G44" s="130"/>
      <c r="H44" s="130"/>
      <c r="I44" s="124"/>
      <c r="J44" s="124"/>
      <c r="K44" s="19"/>
      <c r="L44" s="125"/>
      <c r="M44" s="125">
        <v>0.0003</v>
      </c>
      <c r="N44" s="293">
        <f t="shared" si="2"/>
        <v>3.2129010000000005</v>
      </c>
      <c r="O44" s="293"/>
      <c r="P44" s="294"/>
    </row>
    <row r="45" spans="1:16" ht="15">
      <c r="A45" s="106"/>
      <c r="B45" s="124"/>
      <c r="C45" s="15" t="s">
        <v>71</v>
      </c>
      <c r="D45" s="15"/>
      <c r="E45" s="15"/>
      <c r="F45" s="15"/>
      <c r="G45" s="130"/>
      <c r="H45" s="130"/>
      <c r="I45" s="124"/>
      <c r="J45" s="124"/>
      <c r="K45" s="19"/>
      <c r="L45" s="125"/>
      <c r="M45" s="125">
        <v>0.032</v>
      </c>
      <c r="N45" s="293">
        <f t="shared" si="2"/>
        <v>342.7094400000001</v>
      </c>
      <c r="O45" s="293"/>
      <c r="P45" s="294"/>
    </row>
    <row r="46" spans="1:16" ht="15">
      <c r="A46" s="106"/>
      <c r="B46" s="124"/>
      <c r="C46" s="15" t="s">
        <v>72</v>
      </c>
      <c r="D46" s="15"/>
      <c r="E46" s="15"/>
      <c r="F46" s="15"/>
      <c r="G46" s="130"/>
      <c r="H46" s="130"/>
      <c r="I46" s="124"/>
      <c r="J46" s="124"/>
      <c r="K46" s="19"/>
      <c r="L46" s="125"/>
      <c r="M46" s="125">
        <v>0.0004</v>
      </c>
      <c r="N46" s="293">
        <f t="shared" si="2"/>
        <v>4.283868000000001</v>
      </c>
      <c r="O46" s="293"/>
      <c r="P46" s="294"/>
    </row>
    <row r="47" spans="1:16" ht="15">
      <c r="A47" s="106"/>
      <c r="B47" s="124"/>
      <c r="C47" s="15" t="s">
        <v>74</v>
      </c>
      <c r="D47" s="15"/>
      <c r="E47" s="15"/>
      <c r="F47" s="15"/>
      <c r="G47" s="130"/>
      <c r="H47" s="130"/>
      <c r="I47" s="124"/>
      <c r="J47" s="124"/>
      <c r="K47" s="19"/>
      <c r="L47" s="125"/>
      <c r="M47" s="125">
        <v>0.0002</v>
      </c>
      <c r="N47" s="293">
        <f t="shared" si="2"/>
        <v>2.1419340000000004</v>
      </c>
      <c r="O47" s="293"/>
      <c r="P47" s="294"/>
    </row>
    <row r="48" spans="1:16" ht="15" customHeight="1">
      <c r="A48" s="106"/>
      <c r="B48" s="124"/>
      <c r="C48" s="15" t="s">
        <v>76</v>
      </c>
      <c r="D48" s="15"/>
      <c r="E48" s="15"/>
      <c r="F48" s="15"/>
      <c r="G48" s="130"/>
      <c r="H48" s="130"/>
      <c r="I48" s="124"/>
      <c r="J48" s="124"/>
      <c r="K48" s="124"/>
      <c r="L48" s="125">
        <v>0.0042</v>
      </c>
      <c r="M48" s="125">
        <f>IF(C20=1,'Cálculo Auxiliares'!L86,0)</f>
        <v>0.0887</v>
      </c>
      <c r="N48" s="293">
        <f t="shared" si="2"/>
        <v>949.9477290000002</v>
      </c>
      <c r="O48" s="293"/>
      <c r="P48" s="294"/>
    </row>
    <row r="49" spans="1:16" ht="15">
      <c r="A49" s="106"/>
      <c r="B49" s="124"/>
      <c r="C49" s="13" t="s">
        <v>77</v>
      </c>
      <c r="D49" s="124"/>
      <c r="E49" s="124"/>
      <c r="F49" s="124"/>
      <c r="G49" s="130"/>
      <c r="H49" s="130"/>
      <c r="I49" s="124"/>
      <c r="J49" s="124"/>
      <c r="K49" s="124"/>
      <c r="L49" s="301">
        <f>SUM(M42:M48)</f>
        <v>0.1274</v>
      </c>
      <c r="M49" s="301"/>
      <c r="N49" s="366">
        <f>SUM(N42:P48)</f>
        <v>1364.4119580000001</v>
      </c>
      <c r="O49" s="348"/>
      <c r="P49" s="367"/>
    </row>
    <row r="50" spans="1:16" ht="15">
      <c r="A50" s="106"/>
      <c r="B50" s="124"/>
      <c r="C50" s="13" t="s">
        <v>78</v>
      </c>
      <c r="D50" s="124"/>
      <c r="E50" s="124"/>
      <c r="F50" s="124"/>
      <c r="G50" s="130"/>
      <c r="H50" s="130"/>
      <c r="I50" s="124"/>
      <c r="J50" s="124"/>
      <c r="K50" s="124"/>
      <c r="L50" s="301">
        <f>SUM(M30,L40,L49)</f>
        <v>0.7300444444444445</v>
      </c>
      <c r="M50" s="301"/>
      <c r="N50" s="285">
        <f>SUM(N30,N40,N49)</f>
        <v>7818.535085333335</v>
      </c>
      <c r="O50" s="285"/>
      <c r="P50" s="286"/>
    </row>
    <row r="51" spans="1:16" ht="15">
      <c r="A51" s="106"/>
      <c r="B51" s="230"/>
      <c r="C51" s="13"/>
      <c r="D51" s="230"/>
      <c r="E51" s="230"/>
      <c r="F51" s="230"/>
      <c r="G51" s="235"/>
      <c r="H51" s="235"/>
      <c r="I51" s="230"/>
      <c r="J51" s="230"/>
      <c r="K51" s="230"/>
      <c r="L51" s="231"/>
      <c r="M51" s="231"/>
      <c r="N51" s="232"/>
      <c r="O51" s="232"/>
      <c r="P51" s="233"/>
    </row>
    <row r="52" spans="1:16" ht="15">
      <c r="A52" s="90" t="s">
        <v>79</v>
      </c>
      <c r="B52" s="68"/>
      <c r="C52" s="91"/>
      <c r="D52" s="68"/>
      <c r="E52" s="68"/>
      <c r="F52" s="68"/>
      <c r="G52" s="92"/>
      <c r="H52" s="92"/>
      <c r="I52" s="68"/>
      <c r="J52" s="68"/>
      <c r="K52" s="68"/>
      <c r="L52" s="93"/>
      <c r="M52" s="93"/>
      <c r="N52" s="364"/>
      <c r="O52" s="364"/>
      <c r="P52" s="365"/>
    </row>
    <row r="53" spans="1:16" ht="15.75" customHeight="1">
      <c r="A53" s="24" t="s">
        <v>80</v>
      </c>
      <c r="B53" s="241"/>
      <c r="C53" s="13"/>
      <c r="D53" s="241"/>
      <c r="E53" s="241"/>
      <c r="F53" s="242"/>
      <c r="G53" s="255"/>
      <c r="H53" s="25" t="s">
        <v>5</v>
      </c>
      <c r="I53" s="242"/>
      <c r="J53" s="242"/>
      <c r="K53" s="242"/>
      <c r="L53" s="246"/>
      <c r="M53" s="246"/>
      <c r="N53" s="355" t="s">
        <v>23</v>
      </c>
      <c r="O53" s="355"/>
      <c r="P53" s="356"/>
    </row>
    <row r="54" spans="1:16" ht="15">
      <c r="A54" s="106"/>
      <c r="B54" s="409">
        <f>Y39</f>
        <v>11.2</v>
      </c>
      <c r="C54" s="409"/>
      <c r="D54" s="242"/>
      <c r="E54" s="242"/>
      <c r="F54" s="242"/>
      <c r="G54" s="255"/>
      <c r="H54" s="256">
        <v>154</v>
      </c>
      <c r="I54" s="242"/>
      <c r="J54" s="242"/>
      <c r="K54" s="242"/>
      <c r="L54" s="246"/>
      <c r="M54" s="246"/>
      <c r="N54" s="285">
        <f>(H54*B54)</f>
        <v>1724.8</v>
      </c>
      <c r="O54" s="285"/>
      <c r="P54" s="286"/>
    </row>
    <row r="55" spans="1:16" ht="15">
      <c r="A55" s="106"/>
      <c r="B55" s="254"/>
      <c r="C55" s="254"/>
      <c r="D55" s="242"/>
      <c r="E55" s="242"/>
      <c r="F55" s="242"/>
      <c r="G55" s="255"/>
      <c r="H55" s="256"/>
      <c r="I55" s="242"/>
      <c r="J55" s="242"/>
      <c r="K55" s="242"/>
      <c r="L55" s="246"/>
      <c r="M55" s="246"/>
      <c r="N55" s="249"/>
      <c r="O55" s="249"/>
      <c r="P55" s="250"/>
    </row>
    <row r="56" spans="1:16" ht="15">
      <c r="A56" s="90" t="s">
        <v>152</v>
      </c>
      <c r="B56" s="68"/>
      <c r="C56" s="91"/>
      <c r="D56" s="68"/>
      <c r="E56" s="68"/>
      <c r="F56" s="68"/>
      <c r="G56" s="92"/>
      <c r="H56" s="92"/>
      <c r="I56" s="68"/>
      <c r="J56" s="68"/>
      <c r="K56" s="68"/>
      <c r="L56" s="93"/>
      <c r="M56" s="93"/>
      <c r="N56" s="364"/>
      <c r="O56" s="364"/>
      <c r="P56" s="365"/>
    </row>
    <row r="57" spans="1:16" ht="15">
      <c r="A57" s="24" t="s">
        <v>153</v>
      </c>
      <c r="B57" s="241"/>
      <c r="C57" s="13"/>
      <c r="D57" s="241"/>
      <c r="E57" s="241"/>
      <c r="F57" s="242"/>
      <c r="G57" s="255"/>
      <c r="H57" s="25" t="s">
        <v>5</v>
      </c>
      <c r="I57" s="242"/>
      <c r="J57" s="242"/>
      <c r="K57" s="242"/>
      <c r="L57" s="246"/>
      <c r="M57" s="246"/>
      <c r="N57" s="355" t="s">
        <v>23</v>
      </c>
      <c r="O57" s="355"/>
      <c r="P57" s="356"/>
    </row>
    <row r="58" spans="1:16" ht="15">
      <c r="A58" s="106"/>
      <c r="B58" s="409">
        <v>2.5</v>
      </c>
      <c r="C58" s="409"/>
      <c r="D58" s="242"/>
      <c r="E58" s="242"/>
      <c r="F58" s="242"/>
      <c r="G58" s="255"/>
      <c r="H58" s="256">
        <v>308</v>
      </c>
      <c r="I58" s="242"/>
      <c r="J58" s="242"/>
      <c r="K58" s="242"/>
      <c r="L58" s="246"/>
      <c r="M58" s="246"/>
      <c r="N58" s="276">
        <f>(H58*B58)</f>
        <v>770</v>
      </c>
      <c r="O58" s="276"/>
      <c r="P58" s="277"/>
    </row>
    <row r="59" spans="1:16" ht="15">
      <c r="A59" s="106"/>
      <c r="B59" s="242"/>
      <c r="C59" s="15" t="s">
        <v>155</v>
      </c>
      <c r="D59" s="242"/>
      <c r="E59" s="242"/>
      <c r="F59" s="242"/>
      <c r="G59" s="255"/>
      <c r="H59" s="258">
        <v>0.06</v>
      </c>
      <c r="I59" s="242"/>
      <c r="J59" s="242"/>
      <c r="K59" s="242"/>
      <c r="L59" s="246"/>
      <c r="M59" s="246"/>
      <c r="N59" s="276">
        <f>(H59*N19)</f>
        <v>642.5802000000001</v>
      </c>
      <c r="O59" s="276"/>
      <c r="P59" s="277"/>
    </row>
    <row r="60" spans="1:16" ht="15.75" thickBot="1">
      <c r="A60" s="26"/>
      <c r="B60" s="243"/>
      <c r="C60" s="27" t="s">
        <v>156</v>
      </c>
      <c r="D60" s="243"/>
      <c r="E60" s="243"/>
      <c r="F60" s="243"/>
      <c r="G60" s="263"/>
      <c r="H60" s="264"/>
      <c r="I60" s="243"/>
      <c r="J60" s="243"/>
      <c r="K60" s="243"/>
      <c r="L60" s="28"/>
      <c r="M60" s="28"/>
      <c r="N60" s="357">
        <f>(N58-N59)</f>
        <v>127.4197999999999</v>
      </c>
      <c r="O60" s="357"/>
      <c r="P60" s="358"/>
    </row>
    <row r="61" spans="1:16" ht="15.75" thickBot="1">
      <c r="A61" s="259"/>
      <c r="B61" s="260" t="s">
        <v>81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359">
        <f>SUM(N19,N50,N54,N60)</f>
        <v>20380.424885333334</v>
      </c>
      <c r="O61" s="360"/>
      <c r="P61" s="361"/>
    </row>
  </sheetData>
  <sheetProtection password="CC25" sheet="1" selectLockedCells="1"/>
  <mergeCells count="110">
    <mergeCell ref="N53:P53"/>
    <mergeCell ref="N46:P46"/>
    <mergeCell ref="N47:P47"/>
    <mergeCell ref="N48:P48"/>
    <mergeCell ref="L49:M49"/>
    <mergeCell ref="N49:P49"/>
    <mergeCell ref="N52:P52"/>
    <mergeCell ref="N60:P60"/>
    <mergeCell ref="N61:P61"/>
    <mergeCell ref="S39:U39"/>
    <mergeCell ref="Y39:AA39"/>
    <mergeCell ref="B54:C54"/>
    <mergeCell ref="N54:P54"/>
    <mergeCell ref="N56:P56"/>
    <mergeCell ref="L50:M50"/>
    <mergeCell ref="N50:P50"/>
    <mergeCell ref="N45:P45"/>
    <mergeCell ref="N39:P39"/>
    <mergeCell ref="L40:M40"/>
    <mergeCell ref="N40:P40"/>
    <mergeCell ref="A41:P41"/>
    <mergeCell ref="N42:P42"/>
    <mergeCell ref="N43:P43"/>
    <mergeCell ref="N57:P57"/>
    <mergeCell ref="B58:C58"/>
    <mergeCell ref="N58:P58"/>
    <mergeCell ref="N59:P59"/>
    <mergeCell ref="N44:P44"/>
    <mergeCell ref="J37:M37"/>
    <mergeCell ref="N37:P37"/>
    <mergeCell ref="J38:M38"/>
    <mergeCell ref="N38:P38"/>
    <mergeCell ref="J39:M39"/>
    <mergeCell ref="A31:P31"/>
    <mergeCell ref="J36:M36"/>
    <mergeCell ref="N36:P36"/>
    <mergeCell ref="J32:M32"/>
    <mergeCell ref="N32:P32"/>
    <mergeCell ref="J33:M33"/>
    <mergeCell ref="N33:P33"/>
    <mergeCell ref="J34:M34"/>
    <mergeCell ref="N34:P34"/>
    <mergeCell ref="N24:P24"/>
    <mergeCell ref="N29:P29"/>
    <mergeCell ref="AF25:AH25"/>
    <mergeCell ref="AF26:AH26"/>
    <mergeCell ref="AF27:AH27"/>
    <mergeCell ref="N23:P23"/>
    <mergeCell ref="AF28:AH28"/>
    <mergeCell ref="J35:M35"/>
    <mergeCell ref="N35:P35"/>
    <mergeCell ref="N30:P30"/>
    <mergeCell ref="N26:P26"/>
    <mergeCell ref="AF22:AH22"/>
    <mergeCell ref="N27:P27"/>
    <mergeCell ref="AF23:AH23"/>
    <mergeCell ref="N28:P28"/>
    <mergeCell ref="AF24:AH24"/>
    <mergeCell ref="N25:P25"/>
    <mergeCell ref="N22:P22"/>
    <mergeCell ref="AF19:AH19"/>
    <mergeCell ref="AF20:AH20"/>
    <mergeCell ref="N18:P18"/>
    <mergeCell ref="N16:P16"/>
    <mergeCell ref="N17:P17"/>
    <mergeCell ref="F10:P10"/>
    <mergeCell ref="AF21:AH21"/>
    <mergeCell ref="N19:P19"/>
    <mergeCell ref="AF15:AH15"/>
    <mergeCell ref="N20:P20"/>
    <mergeCell ref="AF16:AH16"/>
    <mergeCell ref="A21:P21"/>
    <mergeCell ref="AF17:AH17"/>
    <mergeCell ref="N15:P15"/>
    <mergeCell ref="G14:H14"/>
    <mergeCell ref="J14:M14"/>
    <mergeCell ref="N14:P14"/>
    <mergeCell ref="AF12:AH12"/>
    <mergeCell ref="AF13:AH13"/>
    <mergeCell ref="N12:P12"/>
    <mergeCell ref="N13:P13"/>
    <mergeCell ref="AB8:AD8"/>
    <mergeCell ref="AF8:AH8"/>
    <mergeCell ref="G11:K11"/>
    <mergeCell ref="T9:Y9"/>
    <mergeCell ref="AF9:AH9"/>
    <mergeCell ref="G8:K8"/>
    <mergeCell ref="AF11:AH11"/>
    <mergeCell ref="J9:K9"/>
    <mergeCell ref="N9:P9"/>
    <mergeCell ref="G9:H9"/>
    <mergeCell ref="AB7:AD7"/>
    <mergeCell ref="AF7:AH7"/>
    <mergeCell ref="A6:P6"/>
    <mergeCell ref="A7:P7"/>
    <mergeCell ref="AB6:AD6"/>
    <mergeCell ref="AF6:AH6"/>
    <mergeCell ref="A4:P4"/>
    <mergeCell ref="AB4:AD4"/>
    <mergeCell ref="AF4:AH4"/>
    <mergeCell ref="A5:P5"/>
    <mergeCell ref="AB5:AD5"/>
    <mergeCell ref="AF5:AH5"/>
    <mergeCell ref="A1:P1"/>
    <mergeCell ref="AF1:AH1"/>
    <mergeCell ref="A2:E2"/>
    <mergeCell ref="F2:I2"/>
    <mergeCell ref="A3:E3"/>
    <mergeCell ref="F3:I3"/>
    <mergeCell ref="AC3:AD3"/>
  </mergeCells>
  <printOptions/>
  <pageMargins left="0.511811024" right="0.511811024" top="0.787401575" bottom="0.787401575" header="0.31496062" footer="0.3149606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10080</dc:creator>
  <cp:keywords/>
  <dc:description/>
  <cp:lastModifiedBy>7246</cp:lastModifiedBy>
  <cp:lastPrinted>2016-01-27T15:13:30Z</cp:lastPrinted>
  <dcterms:created xsi:type="dcterms:W3CDTF">2015-12-08T14:19:05Z</dcterms:created>
  <dcterms:modified xsi:type="dcterms:W3CDTF">2016-01-29T11:53:54Z</dcterms:modified>
  <cp:category/>
  <cp:version/>
  <cp:contentType/>
  <cp:contentStatus/>
</cp:coreProperties>
</file>