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firstSheet="2" activeTab="5"/>
  </bookViews>
  <sheets>
    <sheet name="Proposta Serviços" sheetId="1" r:id="rId1"/>
    <sheet name="Proposta Manutenção" sheetId="2" r:id="rId2"/>
    <sheet name="Proposta Motorista" sheetId="3" r:id="rId3"/>
    <sheet name="Proposta Operador Maq. Pesadas" sheetId="4" r:id="rId4"/>
    <sheet name="Valor Global Proposta" sheetId="5" r:id="rId5"/>
    <sheet name="Serviços gerais" sheetId="6" r:id="rId6"/>
    <sheet name="Alvenaria e Carpintaria" sheetId="7" r:id="rId7"/>
    <sheet name="Motorista" sheetId="8" r:id="rId8"/>
    <sheet name="Operador Maq. Pesadas" sheetId="9" r:id="rId9"/>
    <sheet name="Valor Global" sheetId="10" r:id="rId10"/>
    <sheet name="Cálculo Auxiliares" sheetId="11" r:id="rId11"/>
  </sheets>
  <definedNames/>
  <calcPr fullCalcOnLoad="1"/>
</workbook>
</file>

<file path=xl/sharedStrings.xml><?xml version="1.0" encoding="utf-8"?>
<sst xmlns="http://schemas.openxmlformats.org/spreadsheetml/2006/main" count="887" uniqueCount="153">
  <si>
    <t>PLANILHA DE COMPOSIÇÃO DE CUSTOS E FORMAÇÃO DE PREÇO</t>
  </si>
  <si>
    <t>Nº Processo</t>
  </si>
  <si>
    <t>/2015</t>
  </si>
  <si>
    <t>Custos com Equipamentos, Ferramentas, EPI'S e EPC'S</t>
  </si>
  <si>
    <t>Pregão</t>
  </si>
  <si>
    <t>EPI's</t>
  </si>
  <si>
    <t>Qtde</t>
  </si>
  <si>
    <t>Tipo de Serviço</t>
  </si>
  <si>
    <t>Luvas</t>
  </si>
  <si>
    <t>Calça</t>
  </si>
  <si>
    <t>Dados Complementares</t>
  </si>
  <si>
    <t>Blusa</t>
  </si>
  <si>
    <t>Tipo de serviço</t>
  </si>
  <si>
    <t>Boné</t>
  </si>
  <si>
    <t>Salário normativo da categoria</t>
  </si>
  <si>
    <t>Botina</t>
  </si>
  <si>
    <t>Categoria profissional</t>
  </si>
  <si>
    <t>Data base da categoria</t>
  </si>
  <si>
    <t>CUSTOS COM MÃO DE OBRA</t>
  </si>
  <si>
    <t>Encargos Sociais para não optantes do Simples Nacional</t>
  </si>
  <si>
    <t>Custos com Pessoal</t>
  </si>
  <si>
    <t>Encargos Sociais para optantes do Simples Nacional</t>
  </si>
  <si>
    <t>Salários</t>
  </si>
  <si>
    <t>%</t>
  </si>
  <si>
    <t>Valor</t>
  </si>
  <si>
    <t>Ferramentas</t>
  </si>
  <si>
    <t>Enxada</t>
  </si>
  <si>
    <t>Enxadão</t>
  </si>
  <si>
    <t>GRUPO A</t>
  </si>
  <si>
    <t>INSS</t>
  </si>
  <si>
    <t>Pá</t>
  </si>
  <si>
    <t>SESI ou SESC</t>
  </si>
  <si>
    <t>Vassoura</t>
  </si>
  <si>
    <t>SENAI ou SENAC</t>
  </si>
  <si>
    <t>Vassourão</t>
  </si>
  <si>
    <t xml:space="preserve">INCRA </t>
  </si>
  <si>
    <t>Garfos</t>
  </si>
  <si>
    <t>Salário educação</t>
  </si>
  <si>
    <t>Rastelo</t>
  </si>
  <si>
    <t>FGTS</t>
  </si>
  <si>
    <t xml:space="preserve">Seguro acidente do trabalho </t>
  </si>
  <si>
    <t>SEBRAE</t>
  </si>
  <si>
    <t xml:space="preserve">Total Grupo A </t>
  </si>
  <si>
    <t>Total</t>
  </si>
  <si>
    <t xml:space="preserve">TOTAL DOS CUSTOS </t>
  </si>
  <si>
    <t>GRUPO B – Tempo Não Trabalhado</t>
  </si>
  <si>
    <t xml:space="preserve">Custos Indiretos </t>
  </si>
  <si>
    <t xml:space="preserve">Férias </t>
  </si>
  <si>
    <t>Base de Cálculo (Custos Totais)</t>
  </si>
  <si>
    <t>Aviso Prévio trabalhado</t>
  </si>
  <si>
    <t>Custos Indiretos</t>
  </si>
  <si>
    <t>Auxílio doença</t>
  </si>
  <si>
    <t>Acidente de trabalho</t>
  </si>
  <si>
    <t xml:space="preserve"> Lucro</t>
  </si>
  <si>
    <t>Faltas legais</t>
  </si>
  <si>
    <t>Base de Cálculo (Custos Totais + Custos Indiretos)</t>
  </si>
  <si>
    <t>Afastamento maternidade</t>
  </si>
  <si>
    <t>Lucro</t>
  </si>
  <si>
    <t>Licença paternidade</t>
  </si>
  <si>
    <t xml:space="preserve">13º Salário </t>
  </si>
  <si>
    <t>Tributos</t>
  </si>
  <si>
    <t xml:space="preserve">Total Grupo B' </t>
  </si>
  <si>
    <t>Base de Cálculo (Custos Totais + Custos Indiretos + Lucro)</t>
  </si>
  <si>
    <t>ISS</t>
  </si>
  <si>
    <t>GRUPO C</t>
  </si>
  <si>
    <t>PIS</t>
  </si>
  <si>
    <t>Aviso prévio indenizado</t>
  </si>
  <si>
    <t>COFINS</t>
  </si>
  <si>
    <t>Indenização adicional</t>
  </si>
  <si>
    <t>SIMPLES</t>
  </si>
  <si>
    <t>Incidência do FGTS sobre o aviso prévio indenizado</t>
  </si>
  <si>
    <t>Total de Tributos</t>
  </si>
  <si>
    <t>Indenização (rescisão sem justa causa - 40% FGTS)</t>
  </si>
  <si>
    <t>Indenização (rescisão sem justa causa -10% FGTS)</t>
  </si>
  <si>
    <t>Valor da Proposta Mensal</t>
  </si>
  <si>
    <t>Incidência do FGTS sobre afastamento sup. 15 dias p/ acidente do trabalho</t>
  </si>
  <si>
    <t>Valor Global</t>
  </si>
  <si>
    <t>Incidência dos encargos dos grupo A e B</t>
  </si>
  <si>
    <t>Total do grupo C</t>
  </si>
  <si>
    <t>Total dos Encargos Sociais</t>
  </si>
  <si>
    <t>Auxílio Alimentação</t>
  </si>
  <si>
    <t>Ticket Alimentação/Refeição</t>
  </si>
  <si>
    <t>TOTAL DOS CUSTOS COM MÃO DE OBRA</t>
  </si>
  <si>
    <t>VALORES</t>
  </si>
  <si>
    <t>Qtde/ano</t>
  </si>
  <si>
    <t>Qtde/mês</t>
  </si>
  <si>
    <t>Valor/mês</t>
  </si>
  <si>
    <t>Incidência do FGTS sobre afastamento superior 15 dias por acidente do trabalho</t>
  </si>
  <si>
    <t>Total Grupo C</t>
  </si>
  <si>
    <t>Encargos Sociais não optante do Simples Nacional</t>
  </si>
  <si>
    <t>Fornecimento de mão-de-obra para serviços gerais, inclusive para preparação de merenda escolar.</t>
  </si>
  <si>
    <t>Serviços Gerais</t>
  </si>
  <si>
    <t>Touca</t>
  </si>
  <si>
    <t>Avental</t>
  </si>
  <si>
    <t>Fornecimento de mão-de-obra para a manutenção da rede física municipal (alvenaria e carpintaria).</t>
  </si>
  <si>
    <t>Alvenaria e Carpintaria</t>
  </si>
  <si>
    <t>Pedreiro e Carpinteiro</t>
  </si>
  <si>
    <t>Pedreiro</t>
  </si>
  <si>
    <t>Carpinteiro</t>
  </si>
  <si>
    <t>Óculos</t>
  </si>
  <si>
    <t>MATERIAL PARA SERVIÇOS GERAIS</t>
  </si>
  <si>
    <t>Fornecimento de mão-de-obra para serviços auxiliares na área de transporte (motoristas).</t>
  </si>
  <si>
    <t>Motorista</t>
  </si>
  <si>
    <t>Capacete</t>
  </si>
  <si>
    <t>Caminhão e carro leve</t>
  </si>
  <si>
    <t>Caminhão</t>
  </si>
  <si>
    <t>Carro leve</t>
  </si>
  <si>
    <t>Tributos SERVIÇOS GERAIS</t>
  </si>
  <si>
    <t>MATERIAL PARA MANUTENÇÃO (PEDREIRO E CARPINTEIRO)</t>
  </si>
  <si>
    <t>Tributos MANUTENÇÃO (Pedreiro e Carpinteiro)</t>
  </si>
  <si>
    <t>Tributos MOTORISTA</t>
  </si>
  <si>
    <t>Fornecimento de mão-de-obra para a operacionalização de máquinas pesadas.</t>
  </si>
  <si>
    <t>Protetor Auricular</t>
  </si>
  <si>
    <t>Operador Máquinas Pesadas</t>
  </si>
  <si>
    <t>MATERIAL PARA OPERADOR DE MÁQUINAS PESADAS</t>
  </si>
  <si>
    <t>Protetor auricular</t>
  </si>
  <si>
    <t>MATERIAL PARA MOTORISTAS</t>
  </si>
  <si>
    <t>VALOR MENSAL DOS SERVIÇOS</t>
  </si>
  <si>
    <t>Valor total do serviço</t>
  </si>
  <si>
    <t>Total mensal dos serviços</t>
  </si>
  <si>
    <t>Valor Global da Proposta (Valor mensal do serviço X nº meses do contrato)</t>
  </si>
  <si>
    <t>Valor p/ empregado</t>
  </si>
  <si>
    <t xml:space="preserve">Qtde </t>
  </si>
  <si>
    <t>Valor p/ posto</t>
  </si>
  <si>
    <t>Serviço Geral</t>
  </si>
  <si>
    <t>Manutenção</t>
  </si>
  <si>
    <t>Operador Maq.</t>
  </si>
  <si>
    <t>Tributos OPERADOR DE MÁQUINAS PESADAS</t>
  </si>
  <si>
    <t>Valor por pessoa</t>
  </si>
  <si>
    <t>PROPOSTA COMERCIAL</t>
  </si>
  <si>
    <t>Preencha os campos da sua empresa nas células ABAIXO:</t>
  </si>
  <si>
    <t>RAZÃO SOCIAL:</t>
  </si>
  <si>
    <t>CNPJ:</t>
  </si>
  <si>
    <t>ENDEREÇO:</t>
  </si>
  <si>
    <t>TELEFONE:</t>
  </si>
  <si>
    <t>NOME DO REPRESENTANTE LEGAL:</t>
  </si>
  <si>
    <t>IDENTIDADE DO REPRESENTANTE LEGAL:</t>
  </si>
  <si>
    <t>BANCO:</t>
  </si>
  <si>
    <t>Nº DA AGÊNCIA:</t>
  </si>
  <si>
    <t>CONTA BANCÁRIA:</t>
  </si>
  <si>
    <t>VALIDADE DA PROPOSTA:</t>
  </si>
  <si>
    <t>PREENCHER OS CAMPOS EM VERMELHO E SELECIONAR SE É OU NÃO OPTANTE DO SIMPLES NACIONAL</t>
  </si>
  <si>
    <t>Profissão</t>
  </si>
  <si>
    <t>Motorista Caminhão</t>
  </si>
  <si>
    <t>Motorista Carro leve</t>
  </si>
  <si>
    <t>Valor Global da Proposta (Valor mensal do serviço X 12 meses)</t>
  </si>
  <si>
    <t>Operador Máquinas Carregadeiras</t>
  </si>
  <si>
    <t>Operador Máquinas Motoniveladoras</t>
  </si>
  <si>
    <t xml:space="preserve">Operador Máquinas Retroescavadeiras </t>
  </si>
  <si>
    <t>Operador Máquinas Trator de pneus</t>
  </si>
  <si>
    <t>Operador Carregadeiras, Motoniveladora, Retroescavadeira, Trator</t>
  </si>
  <si>
    <t xml:space="preserve">Observação: Decorrente da falta de convenções coletivas, atualizadas, das respectivas categorias </t>
  </si>
  <si>
    <t xml:space="preserve">foram feitas médias saláriais tendo como base os valores praticados no mercado nacional.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</si>
</sst>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%"/>
    <numFmt numFmtId="166" formatCode="0.0000"/>
    <numFmt numFmtId="167" formatCode="[$-416]dd\-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i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9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44" fontId="4" fillId="33" borderId="0" xfId="45" applyFont="1" applyFill="1" applyBorder="1" applyAlignment="1" applyProtection="1">
      <alignment horizontal="center"/>
      <protection hidden="1"/>
    </xf>
    <xf numFmtId="44" fontId="4" fillId="33" borderId="10" xfId="45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4" fillId="33" borderId="0" xfId="0" applyFont="1" applyFill="1" applyBorder="1" applyAlignment="1" applyProtection="1">
      <alignment/>
      <protection hidden="1"/>
    </xf>
    <xf numFmtId="9" fontId="46" fillId="33" borderId="0" xfId="0" applyNumberFormat="1" applyFont="1" applyFill="1" applyBorder="1" applyAlignment="1" applyProtection="1">
      <alignment/>
      <protection hidden="1"/>
    </xf>
    <xf numFmtId="9" fontId="2" fillId="33" borderId="0" xfId="49" applyFont="1" applyFill="1" applyBorder="1" applyAlignment="1" applyProtection="1">
      <alignment/>
      <protection hidden="1"/>
    </xf>
    <xf numFmtId="165" fontId="2" fillId="33" borderId="0" xfId="49" applyNumberFormat="1" applyFont="1" applyFill="1" applyBorder="1" applyAlignment="1" applyProtection="1">
      <alignment horizontal="right"/>
      <protection hidden="1"/>
    </xf>
    <xf numFmtId="9" fontId="6" fillId="33" borderId="0" xfId="49" applyFont="1" applyFill="1" applyBorder="1" applyAlignment="1" applyProtection="1">
      <alignment/>
      <protection hidden="1"/>
    </xf>
    <xf numFmtId="9" fontId="46" fillId="33" borderId="0" xfId="0" applyNumberFormat="1" applyFont="1" applyFill="1" applyBorder="1" applyAlignment="1" applyProtection="1">
      <alignment horizontal="left"/>
      <protection hidden="1"/>
    </xf>
    <xf numFmtId="9" fontId="6" fillId="33" borderId="0" xfId="49" applyFont="1" applyFill="1" applyBorder="1" applyAlignment="1" applyProtection="1">
      <alignment horizontal="left"/>
      <protection hidden="1"/>
    </xf>
    <xf numFmtId="10" fontId="46" fillId="33" borderId="0" xfId="0" applyNumberFormat="1" applyFont="1" applyFill="1" applyBorder="1" applyAlignment="1" applyProtection="1">
      <alignment horizontal="left"/>
      <protection hidden="1"/>
    </xf>
    <xf numFmtId="165" fontId="6" fillId="33" borderId="0" xfId="49" applyNumberFormat="1" applyFont="1" applyFill="1" applyBorder="1" applyAlignment="1" applyProtection="1">
      <alignment/>
      <protection hidden="1"/>
    </xf>
    <xf numFmtId="165" fontId="2" fillId="33" borderId="0" xfId="49" applyNumberFormat="1" applyFont="1" applyFill="1" applyBorder="1" applyAlignment="1" applyProtection="1">
      <alignment horizontal="center"/>
      <protection hidden="1"/>
    </xf>
    <xf numFmtId="165" fontId="2" fillId="33" borderId="0" xfId="49" applyNumberFormat="1" applyFont="1" applyFill="1" applyBorder="1" applyAlignment="1" applyProtection="1">
      <alignment horizontal="left"/>
      <protection hidden="1"/>
    </xf>
    <xf numFmtId="0" fontId="46" fillId="33" borderId="10" xfId="0" applyFont="1" applyFill="1" applyBorder="1" applyAlignment="1" applyProtection="1">
      <alignment/>
      <protection hidden="1"/>
    </xf>
    <xf numFmtId="0" fontId="46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6" fillId="33" borderId="13" xfId="0" applyFont="1" applyFill="1" applyBorder="1" applyAlignment="1" applyProtection="1">
      <alignment/>
      <protection hidden="1"/>
    </xf>
    <xf numFmtId="9" fontId="2" fillId="33" borderId="14" xfId="49" applyFont="1" applyFill="1" applyBorder="1" applyAlignment="1" applyProtection="1">
      <alignment/>
      <protection hidden="1"/>
    </xf>
    <xf numFmtId="10" fontId="2" fillId="33" borderId="14" xfId="49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13" fontId="46" fillId="0" borderId="15" xfId="0" applyNumberFormat="1" applyFont="1" applyBorder="1" applyAlignment="1">
      <alignment/>
    </xf>
    <xf numFmtId="166" fontId="7" fillId="0" borderId="12" xfId="0" applyNumberFormat="1" applyFont="1" applyBorder="1" applyAlignment="1" applyProtection="1">
      <alignment horizontal="center"/>
      <protection hidden="1"/>
    </xf>
    <xf numFmtId="43" fontId="7" fillId="0" borderId="0" xfId="51" applyFont="1" applyBorder="1" applyAlignment="1" applyProtection="1">
      <alignment/>
      <protection hidden="1"/>
    </xf>
    <xf numFmtId="12" fontId="46" fillId="0" borderId="15" xfId="0" applyNumberFormat="1" applyFont="1" applyBorder="1" applyAlignment="1">
      <alignment/>
    </xf>
    <xf numFmtId="0" fontId="46" fillId="0" borderId="12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16" xfId="0" applyFont="1" applyBorder="1" applyAlignment="1" applyProtection="1">
      <alignment/>
      <protection hidden="1"/>
    </xf>
    <xf numFmtId="0" fontId="46" fillId="0" borderId="12" xfId="0" applyFont="1" applyBorder="1" applyAlignment="1" applyProtection="1">
      <alignment/>
      <protection hidden="1"/>
    </xf>
    <xf numFmtId="9" fontId="2" fillId="0" borderId="0" xfId="49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/>
      <protection hidden="1"/>
    </xf>
    <xf numFmtId="9" fontId="2" fillId="0" borderId="14" xfId="49" applyFont="1" applyBorder="1" applyAlignment="1" applyProtection="1">
      <alignment/>
      <protection hidden="1"/>
    </xf>
    <xf numFmtId="165" fontId="2" fillId="0" borderId="14" xfId="49" applyNumberFormat="1" applyFont="1" applyBorder="1" applyAlignment="1" applyProtection="1">
      <alignment horizontal="right"/>
      <protection hidden="1"/>
    </xf>
    <xf numFmtId="9" fontId="6" fillId="0" borderId="0" xfId="49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9" fontId="6" fillId="0" borderId="0" xfId="49" applyFont="1" applyBorder="1" applyAlignment="1" applyProtection="1">
      <alignment horizontal="left"/>
      <protection hidden="1"/>
    </xf>
    <xf numFmtId="165" fontId="6" fillId="0" borderId="0" xfId="49" applyNumberFormat="1" applyFont="1" applyBorder="1" applyAlignment="1" applyProtection="1">
      <alignment/>
      <protection hidden="1"/>
    </xf>
    <xf numFmtId="0" fontId="46" fillId="0" borderId="14" xfId="0" applyFont="1" applyBorder="1" applyAlignment="1">
      <alignment/>
    </xf>
    <xf numFmtId="9" fontId="46" fillId="0" borderId="0" xfId="0" applyNumberFormat="1" applyFont="1" applyBorder="1" applyAlignment="1" applyProtection="1">
      <alignment/>
      <protection hidden="1"/>
    </xf>
    <xf numFmtId="9" fontId="6" fillId="0" borderId="17" xfId="49" applyFont="1" applyBorder="1" applyAlignment="1" applyProtection="1">
      <alignment/>
      <protection hidden="1"/>
    </xf>
    <xf numFmtId="165" fontId="6" fillId="0" borderId="17" xfId="49" applyNumberFormat="1" applyFont="1" applyBorder="1" applyAlignment="1" applyProtection="1">
      <alignment/>
      <protection hidden="1"/>
    </xf>
    <xf numFmtId="0" fontId="46" fillId="0" borderId="16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6" fillId="0" borderId="18" xfId="0" applyFont="1" applyBorder="1" applyAlignment="1">
      <alignment/>
    </xf>
    <xf numFmtId="0" fontId="0" fillId="0" borderId="0" xfId="0" applyAlignment="1">
      <alignment vertical="top" wrapText="1"/>
    </xf>
    <xf numFmtId="0" fontId="47" fillId="14" borderId="19" xfId="0" applyFont="1" applyFill="1" applyBorder="1" applyAlignment="1" applyProtection="1">
      <alignment/>
      <protection hidden="1"/>
    </xf>
    <xf numFmtId="0" fontId="3" fillId="14" borderId="20" xfId="0" applyFont="1" applyFill="1" applyBorder="1" applyAlignment="1" applyProtection="1">
      <alignment/>
      <protection hidden="1"/>
    </xf>
    <xf numFmtId="0" fontId="47" fillId="14" borderId="20" xfId="0" applyFont="1" applyFill="1" applyBorder="1" applyAlignment="1" applyProtection="1">
      <alignment/>
      <protection hidden="1"/>
    </xf>
    <xf numFmtId="0" fontId="46" fillId="14" borderId="21" xfId="0" applyFont="1" applyFill="1" applyBorder="1" applyAlignment="1" applyProtection="1">
      <alignment horizontal="center"/>
      <protection hidden="1"/>
    </xf>
    <xf numFmtId="0" fontId="46" fillId="14" borderId="10" xfId="0" applyFont="1" applyFill="1" applyBorder="1" applyAlignment="1" applyProtection="1">
      <alignment horizontal="center"/>
      <protection hidden="1"/>
    </xf>
    <xf numFmtId="0" fontId="46" fillId="14" borderId="22" xfId="0" applyFont="1" applyFill="1" applyBorder="1" applyAlignment="1" applyProtection="1">
      <alignment/>
      <protection hidden="1"/>
    </xf>
    <xf numFmtId="0" fontId="2" fillId="14" borderId="22" xfId="0" applyFont="1" applyFill="1" applyBorder="1" applyAlignment="1" applyProtection="1">
      <alignment/>
      <protection hidden="1"/>
    </xf>
    <xf numFmtId="0" fontId="47" fillId="14" borderId="22" xfId="0" applyFont="1" applyFill="1" applyBorder="1" applyAlignment="1" applyProtection="1">
      <alignment/>
      <protection hidden="1"/>
    </xf>
    <xf numFmtId="0" fontId="46" fillId="14" borderId="13" xfId="0" applyFont="1" applyFill="1" applyBorder="1" applyAlignment="1" applyProtection="1">
      <alignment/>
      <protection hidden="1"/>
    </xf>
    <xf numFmtId="0" fontId="46" fillId="14" borderId="14" xfId="0" applyFont="1" applyFill="1" applyBorder="1" applyAlignment="1" applyProtection="1">
      <alignment/>
      <protection hidden="1"/>
    </xf>
    <xf numFmtId="0" fontId="47" fillId="14" borderId="14" xfId="0" applyFont="1" applyFill="1" applyBorder="1" applyAlignment="1" applyProtection="1">
      <alignment/>
      <protection hidden="1"/>
    </xf>
    <xf numFmtId="0" fontId="46" fillId="14" borderId="19" xfId="0" applyFont="1" applyFill="1" applyBorder="1" applyAlignment="1" applyProtection="1">
      <alignment/>
      <protection hidden="1"/>
    </xf>
    <xf numFmtId="0" fontId="46" fillId="14" borderId="23" xfId="0" applyFont="1" applyFill="1" applyBorder="1" applyAlignment="1" applyProtection="1">
      <alignment/>
      <protection hidden="1"/>
    </xf>
    <xf numFmtId="0" fontId="46" fillId="14" borderId="20" xfId="0" applyFont="1" applyFill="1" applyBorder="1" applyAlignment="1" applyProtection="1">
      <alignment/>
      <protection hidden="1"/>
    </xf>
    <xf numFmtId="0" fontId="46" fillId="14" borderId="20" xfId="0" applyFont="1" applyFill="1" applyBorder="1" applyAlignment="1">
      <alignment/>
    </xf>
    <xf numFmtId="0" fontId="2" fillId="8" borderId="12" xfId="0" applyFont="1" applyFill="1" applyBorder="1" applyAlignment="1" applyProtection="1">
      <alignment/>
      <protection hidden="1"/>
    </xf>
    <xf numFmtId="0" fontId="46" fillId="8" borderId="0" xfId="0" applyFont="1" applyFill="1" applyBorder="1" applyAlignment="1" applyProtection="1">
      <alignment/>
      <protection hidden="1"/>
    </xf>
    <xf numFmtId="0" fontId="46" fillId="8" borderId="16" xfId="0" applyFont="1" applyFill="1" applyBorder="1" applyAlignment="1" applyProtection="1">
      <alignment/>
      <protection hidden="1"/>
    </xf>
    <xf numFmtId="0" fontId="46" fillId="8" borderId="24" xfId="0" applyFont="1" applyFill="1" applyBorder="1" applyAlignment="1" applyProtection="1">
      <alignment/>
      <protection hidden="1"/>
    </xf>
    <xf numFmtId="0" fontId="2" fillId="8" borderId="17" xfId="0" applyFont="1" applyFill="1" applyBorder="1" applyAlignment="1" applyProtection="1">
      <alignment/>
      <protection hidden="1"/>
    </xf>
    <xf numFmtId="0" fontId="46" fillId="8" borderId="17" xfId="0" applyFont="1" applyFill="1" applyBorder="1" applyAlignment="1" applyProtection="1">
      <alignment/>
      <protection hidden="1"/>
    </xf>
    <xf numFmtId="0" fontId="3" fillId="8" borderId="12" xfId="0" applyFont="1" applyFill="1" applyBorder="1" applyAlignment="1" applyProtection="1">
      <alignment/>
      <protection hidden="1"/>
    </xf>
    <xf numFmtId="0" fontId="46" fillId="8" borderId="11" xfId="0" applyFont="1" applyFill="1" applyBorder="1" applyAlignment="1" applyProtection="1">
      <alignment/>
      <protection hidden="1"/>
    </xf>
    <xf numFmtId="0" fontId="4" fillId="8" borderId="0" xfId="0" applyFont="1" applyFill="1" applyBorder="1" applyAlignment="1" applyProtection="1">
      <alignment/>
      <protection hidden="1"/>
    </xf>
    <xf numFmtId="44" fontId="4" fillId="8" borderId="0" xfId="45" applyFont="1" applyFill="1" applyBorder="1" applyAlignment="1" applyProtection="1">
      <alignment horizontal="center"/>
      <protection hidden="1"/>
    </xf>
    <xf numFmtId="44" fontId="4" fillId="8" borderId="10" xfId="45" applyFont="1" applyFill="1" applyBorder="1" applyAlignment="1" applyProtection="1">
      <alignment horizontal="center"/>
      <protection hidden="1"/>
    </xf>
    <xf numFmtId="0" fontId="5" fillId="8" borderId="12" xfId="0" applyFont="1" applyFill="1" applyBorder="1" applyAlignment="1" applyProtection="1">
      <alignment/>
      <protection hidden="1"/>
    </xf>
    <xf numFmtId="0" fontId="5" fillId="8" borderId="11" xfId="0" applyFont="1" applyFill="1" applyBorder="1" applyAlignment="1" applyProtection="1">
      <alignment/>
      <protection hidden="1"/>
    </xf>
    <xf numFmtId="0" fontId="5" fillId="8" borderId="0" xfId="0" applyFont="1" applyFill="1" applyBorder="1" applyAlignment="1" applyProtection="1">
      <alignment/>
      <protection hidden="1"/>
    </xf>
    <xf numFmtId="0" fontId="3" fillId="8" borderId="0" xfId="0" applyFont="1" applyFill="1" applyBorder="1" applyAlignment="1" applyProtection="1">
      <alignment/>
      <protection hidden="1"/>
    </xf>
    <xf numFmtId="43" fontId="3" fillId="8" borderId="0" xfId="51" applyFont="1" applyFill="1" applyBorder="1" applyAlignment="1" applyProtection="1">
      <alignment/>
      <protection hidden="1"/>
    </xf>
    <xf numFmtId="0" fontId="5" fillId="8" borderId="10" xfId="0" applyFont="1" applyFill="1" applyBorder="1" applyAlignment="1" applyProtection="1">
      <alignment/>
      <protection hidden="1"/>
    </xf>
    <xf numFmtId="0" fontId="46" fillId="8" borderId="12" xfId="0" applyFont="1" applyFill="1" applyBorder="1" applyAlignment="1" applyProtection="1">
      <alignment/>
      <protection hidden="1"/>
    </xf>
    <xf numFmtId="43" fontId="2" fillId="8" borderId="0" xfId="51" applyFont="1" applyFill="1" applyBorder="1" applyAlignment="1" applyProtection="1">
      <alignment/>
      <protection hidden="1"/>
    </xf>
    <xf numFmtId="0" fontId="46" fillId="8" borderId="10" xfId="0" applyFont="1" applyFill="1" applyBorder="1" applyAlignment="1" applyProtection="1">
      <alignment/>
      <protection hidden="1"/>
    </xf>
    <xf numFmtId="10" fontId="46" fillId="8" borderId="0" xfId="0" applyNumberFormat="1" applyFont="1" applyFill="1" applyBorder="1" applyAlignment="1" applyProtection="1">
      <alignment/>
      <protection hidden="1"/>
    </xf>
    <xf numFmtId="43" fontId="6" fillId="8" borderId="0" xfId="51" applyFont="1" applyFill="1" applyBorder="1" applyAlignment="1" applyProtection="1">
      <alignment/>
      <protection hidden="1"/>
    </xf>
    <xf numFmtId="43" fontId="6" fillId="8" borderId="10" xfId="51" applyFont="1" applyFill="1" applyBorder="1" applyAlignment="1" applyProtection="1">
      <alignment/>
      <protection hidden="1"/>
    </xf>
    <xf numFmtId="0" fontId="47" fillId="8" borderId="12" xfId="0" applyFont="1" applyFill="1" applyBorder="1" applyAlignment="1" applyProtection="1">
      <alignment/>
      <protection hidden="1"/>
    </xf>
    <xf numFmtId="9" fontId="2" fillId="8" borderId="0" xfId="49" applyFont="1" applyFill="1" applyBorder="1" applyAlignment="1" applyProtection="1">
      <alignment/>
      <protection hidden="1"/>
    </xf>
    <xf numFmtId="0" fontId="46" fillId="8" borderId="0" xfId="0" applyFont="1" applyFill="1" applyBorder="1" applyAlignment="1">
      <alignment/>
    </xf>
    <xf numFmtId="10" fontId="2" fillId="8" borderId="0" xfId="49" applyNumberFormat="1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/>
    </xf>
    <xf numFmtId="0" fontId="46" fillId="2" borderId="0" xfId="0" applyFont="1" applyFill="1" applyBorder="1" applyAlignment="1" applyProtection="1">
      <alignment/>
      <protection hidden="1"/>
    </xf>
    <xf numFmtId="0" fontId="2" fillId="2" borderId="12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 locked="0"/>
    </xf>
    <xf numFmtId="0" fontId="46" fillId="2" borderId="0" xfId="0" applyFont="1" applyFill="1" applyBorder="1" applyAlignment="1">
      <alignment/>
    </xf>
    <xf numFmtId="0" fontId="46" fillId="8" borderId="19" xfId="0" applyFont="1" applyFill="1" applyBorder="1" applyAlignment="1" applyProtection="1">
      <alignment/>
      <protection hidden="1"/>
    </xf>
    <xf numFmtId="0" fontId="2" fillId="8" borderId="20" xfId="0" applyFont="1" applyFill="1" applyBorder="1" applyAlignment="1" applyProtection="1">
      <alignment/>
      <protection hidden="1"/>
    </xf>
    <xf numFmtId="9" fontId="6" fillId="8" borderId="20" xfId="49" applyFont="1" applyFill="1" applyBorder="1" applyAlignment="1" applyProtection="1">
      <alignment/>
      <protection hidden="1"/>
    </xf>
    <xf numFmtId="165" fontId="6" fillId="8" borderId="20" xfId="49" applyNumberFormat="1" applyFont="1" applyFill="1" applyBorder="1" applyAlignment="1" applyProtection="1">
      <alignment/>
      <protection hidden="1"/>
    </xf>
    <xf numFmtId="0" fontId="46" fillId="33" borderId="12" xfId="0" applyFont="1" applyFill="1" applyBorder="1" applyAlignment="1" applyProtection="1">
      <alignment/>
      <protection hidden="1"/>
    </xf>
    <xf numFmtId="0" fontId="5" fillId="33" borderId="25" xfId="0" applyFont="1" applyFill="1" applyBorder="1" applyAlignment="1" applyProtection="1">
      <alignment/>
      <protection hidden="1"/>
    </xf>
    <xf numFmtId="0" fontId="5" fillId="33" borderId="26" xfId="0" applyFont="1" applyFill="1" applyBorder="1" applyAlignment="1" applyProtection="1">
      <alignment/>
      <protection hidden="1"/>
    </xf>
    <xf numFmtId="0" fontId="5" fillId="33" borderId="27" xfId="0" applyFont="1" applyFill="1" applyBorder="1" applyAlignment="1" applyProtection="1">
      <alignment/>
      <protection hidden="1"/>
    </xf>
    <xf numFmtId="12" fontId="46" fillId="0" borderId="28" xfId="0" applyNumberFormat="1" applyFont="1" applyBorder="1" applyAlignment="1">
      <alignment/>
    </xf>
    <xf numFmtId="0" fontId="46" fillId="33" borderId="29" xfId="0" applyFont="1" applyFill="1" applyBorder="1" applyAlignment="1" applyProtection="1">
      <alignment/>
      <protection hidden="1"/>
    </xf>
    <xf numFmtId="0" fontId="47" fillId="33" borderId="14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/>
    </xf>
    <xf numFmtId="0" fontId="46" fillId="33" borderId="14" xfId="0" applyFont="1" applyFill="1" applyBorder="1" applyAlignment="1" applyProtection="1">
      <alignment/>
      <protection hidden="1"/>
    </xf>
    <xf numFmtId="0" fontId="46" fillId="0" borderId="17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43" fontId="2" fillId="33" borderId="0" xfId="51" applyFont="1" applyFill="1" applyBorder="1" applyAlignment="1" applyProtection="1">
      <alignment horizontal="center"/>
      <protection hidden="1"/>
    </xf>
    <xf numFmtId="43" fontId="2" fillId="33" borderId="10" xfId="51" applyFont="1" applyFill="1" applyBorder="1" applyAlignment="1" applyProtection="1">
      <alignment horizontal="center"/>
      <protection hidden="1"/>
    </xf>
    <xf numFmtId="10" fontId="46" fillId="33" borderId="0" xfId="0" applyNumberFormat="1" applyFont="1" applyFill="1" applyBorder="1" applyAlignment="1" applyProtection="1">
      <alignment/>
      <protection hidden="1"/>
    </xf>
    <xf numFmtId="10" fontId="6" fillId="33" borderId="0" xfId="49" applyNumberFormat="1" applyFont="1" applyFill="1" applyBorder="1" applyAlignment="1" applyProtection="1">
      <alignment horizontal="right"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0" fontId="46" fillId="0" borderId="0" xfId="0" applyFont="1" applyBorder="1" applyAlignment="1">
      <alignment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0" fontId="47" fillId="33" borderId="0" xfId="0" applyFont="1" applyFill="1" applyBorder="1" applyAlignment="1" applyProtection="1">
      <alignment/>
      <protection hidden="1"/>
    </xf>
    <xf numFmtId="10" fontId="46" fillId="33" borderId="0" xfId="0" applyNumberFormat="1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10" fontId="6" fillId="33" borderId="0" xfId="49" applyNumberFormat="1" applyFont="1" applyFill="1" applyBorder="1" applyAlignment="1" applyProtection="1">
      <alignment horizontal="right"/>
      <protection hidden="1"/>
    </xf>
    <xf numFmtId="0" fontId="46" fillId="33" borderId="14" xfId="0" applyFont="1" applyFill="1" applyBorder="1" applyAlignment="1" applyProtection="1">
      <alignment/>
      <protection hidden="1"/>
    </xf>
    <xf numFmtId="0" fontId="47" fillId="14" borderId="20" xfId="0" applyFont="1" applyFill="1" applyBorder="1" applyAlignment="1">
      <alignment/>
    </xf>
    <xf numFmtId="0" fontId="46" fillId="33" borderId="0" xfId="0" applyFont="1" applyFill="1" applyBorder="1" applyAlignment="1" applyProtection="1">
      <alignment horizontal="center"/>
      <protection hidden="1"/>
    </xf>
    <xf numFmtId="0" fontId="46" fillId="33" borderId="12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0" borderId="17" xfId="0" applyFont="1" applyBorder="1" applyAlignment="1">
      <alignment/>
    </xf>
    <xf numFmtId="10" fontId="46" fillId="0" borderId="0" xfId="0" applyNumberFormat="1" applyFont="1" applyFill="1" applyBorder="1" applyAlignment="1" applyProtection="1">
      <alignment/>
      <protection hidden="1"/>
    </xf>
    <xf numFmtId="10" fontId="46" fillId="0" borderId="10" xfId="0" applyNumberFormat="1" applyFont="1" applyFill="1" applyBorder="1" applyAlignment="1" applyProtection="1">
      <alignment/>
      <protection hidden="1"/>
    </xf>
    <xf numFmtId="10" fontId="6" fillId="0" borderId="10" xfId="49" applyNumberFormat="1" applyFont="1" applyFill="1" applyBorder="1" applyAlignment="1" applyProtection="1">
      <alignment horizontal="right"/>
      <protection hidden="1"/>
    </xf>
    <xf numFmtId="10" fontId="46" fillId="0" borderId="18" xfId="0" applyNumberFormat="1" applyFont="1" applyFill="1" applyBorder="1" applyAlignment="1" applyProtection="1">
      <alignment/>
      <protection hidden="1"/>
    </xf>
    <xf numFmtId="10" fontId="6" fillId="0" borderId="0" xfId="49" applyNumberFormat="1" applyFont="1" applyBorder="1" applyAlignment="1" applyProtection="1">
      <alignment horizontal="right"/>
      <protection hidden="1"/>
    </xf>
    <xf numFmtId="10" fontId="2" fillId="0" borderId="0" xfId="49" applyNumberFormat="1" applyFont="1" applyBorder="1" applyAlignment="1" applyProtection="1">
      <alignment/>
      <protection hidden="1"/>
    </xf>
    <xf numFmtId="0" fontId="46" fillId="0" borderId="17" xfId="0" applyFont="1" applyBorder="1" applyAlignment="1" applyProtection="1">
      <alignment/>
      <protection hidden="1"/>
    </xf>
    <xf numFmtId="10" fontId="46" fillId="0" borderId="30" xfId="0" applyNumberFormat="1" applyFont="1" applyFill="1" applyBorder="1" applyAlignment="1" applyProtection="1">
      <alignment/>
      <protection hidden="1"/>
    </xf>
    <xf numFmtId="10" fontId="6" fillId="8" borderId="20" xfId="49" applyNumberFormat="1" applyFont="1" applyFill="1" applyBorder="1" applyAlignment="1" applyProtection="1">
      <alignment horizontal="right"/>
      <protection hidden="1"/>
    </xf>
    <xf numFmtId="10" fontId="46" fillId="0" borderId="0" xfId="0" applyNumberFormat="1" applyFont="1" applyBorder="1" applyAlignment="1" applyProtection="1">
      <alignment/>
      <protection hidden="1"/>
    </xf>
    <xf numFmtId="10" fontId="6" fillId="0" borderId="0" xfId="49" applyNumberFormat="1" applyFont="1" applyBorder="1" applyAlignment="1" applyProtection="1">
      <alignment/>
      <protection hidden="1"/>
    </xf>
    <xf numFmtId="10" fontId="2" fillId="0" borderId="0" xfId="49" applyNumberFormat="1" applyFont="1" applyBorder="1" applyAlignment="1" applyProtection="1">
      <alignment horizontal="right"/>
      <protection hidden="1"/>
    </xf>
    <xf numFmtId="10" fontId="2" fillId="0" borderId="14" xfId="49" applyNumberFormat="1" applyFont="1" applyBorder="1" applyAlignment="1" applyProtection="1">
      <alignment horizontal="right"/>
      <protection hidden="1"/>
    </xf>
    <xf numFmtId="10" fontId="6" fillId="0" borderId="17" xfId="49" applyNumberFormat="1" applyFont="1" applyBorder="1" applyAlignment="1" applyProtection="1">
      <alignment/>
      <protection hidden="1"/>
    </xf>
    <xf numFmtId="10" fontId="46" fillId="0" borderId="0" xfId="0" applyNumberFormat="1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0" fontId="46" fillId="8" borderId="20" xfId="0" applyFont="1" applyFill="1" applyBorder="1" applyAlignment="1" applyProtection="1">
      <alignment/>
      <protection hidden="1"/>
    </xf>
    <xf numFmtId="0" fontId="46" fillId="8" borderId="31" xfId="0" applyFont="1" applyFill="1" applyBorder="1" applyAlignment="1" applyProtection="1">
      <alignment/>
      <protection hidden="1"/>
    </xf>
    <xf numFmtId="9" fontId="46" fillId="0" borderId="0" xfId="49" applyFont="1" applyBorder="1" applyAlignment="1" applyProtection="1">
      <alignment horizontal="right"/>
      <protection hidden="1"/>
    </xf>
    <xf numFmtId="9" fontId="46" fillId="0" borderId="0" xfId="49" applyFont="1" applyBorder="1" applyAlignment="1" applyProtection="1">
      <alignment/>
      <protection hidden="1"/>
    </xf>
    <xf numFmtId="43" fontId="6" fillId="8" borderId="20" xfId="51" applyFont="1" applyFill="1" applyBorder="1" applyAlignment="1" applyProtection="1">
      <alignment/>
      <protection hidden="1"/>
    </xf>
    <xf numFmtId="43" fontId="6" fillId="8" borderId="31" xfId="51" applyFont="1" applyFill="1" applyBorder="1" applyAlignment="1" applyProtection="1">
      <alignment/>
      <protection hidden="1"/>
    </xf>
    <xf numFmtId="9" fontId="46" fillId="0" borderId="17" xfId="49" applyFont="1" applyBorder="1" applyAlignment="1" applyProtection="1">
      <alignment/>
      <protection hidden="1"/>
    </xf>
    <xf numFmtId="166" fontId="7" fillId="0" borderId="0" xfId="0" applyNumberFormat="1" applyFont="1" applyBorder="1" applyAlignment="1" applyProtection="1">
      <alignment horizontal="center"/>
      <protection hidden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5" xfId="0" applyFont="1" applyBorder="1" applyAlignment="1">
      <alignment/>
    </xf>
    <xf numFmtId="0" fontId="3" fillId="33" borderId="21" xfId="0" applyFont="1" applyFill="1" applyBorder="1" applyAlignment="1" applyProtection="1">
      <alignment/>
      <protection hidden="1"/>
    </xf>
    <xf numFmtId="0" fontId="3" fillId="33" borderId="32" xfId="0" applyFont="1" applyFill="1" applyBorder="1" applyAlignment="1" applyProtection="1">
      <alignment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5" fillId="33" borderId="21" xfId="0" applyFont="1" applyFill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/>
      <protection hidden="1"/>
    </xf>
    <xf numFmtId="0" fontId="46" fillId="0" borderId="15" xfId="0" applyFont="1" applyBorder="1" applyAlignment="1">
      <alignment/>
    </xf>
    <xf numFmtId="164" fontId="46" fillId="33" borderId="15" xfId="0" applyNumberFormat="1" applyFont="1" applyFill="1" applyBorder="1" applyAlignment="1">
      <alignment/>
    </xf>
    <xf numFmtId="164" fontId="46" fillId="0" borderId="15" xfId="0" applyNumberFormat="1" applyFont="1" applyBorder="1" applyAlignment="1">
      <alignment/>
    </xf>
    <xf numFmtId="0" fontId="0" fillId="0" borderId="30" xfId="0" applyBorder="1" applyAlignment="1">
      <alignment/>
    </xf>
    <xf numFmtId="0" fontId="46" fillId="0" borderId="34" xfId="0" applyFont="1" applyBorder="1" applyAlignment="1">
      <alignment/>
    </xf>
    <xf numFmtId="0" fontId="0" fillId="0" borderId="10" xfId="0" applyBorder="1" applyAlignment="1">
      <alignment/>
    </xf>
    <xf numFmtId="0" fontId="46" fillId="0" borderId="12" xfId="0" applyFont="1" applyBorder="1" applyAlignment="1">
      <alignment/>
    </xf>
    <xf numFmtId="0" fontId="46" fillId="14" borderId="13" xfId="0" applyFont="1" applyFill="1" applyBorder="1" applyAlignment="1">
      <alignment/>
    </xf>
    <xf numFmtId="0" fontId="46" fillId="14" borderId="14" xfId="0" applyFont="1" applyFill="1" applyBorder="1" applyAlignment="1">
      <alignment/>
    </xf>
    <xf numFmtId="0" fontId="47" fillId="14" borderId="14" xfId="0" applyFont="1" applyFill="1" applyBorder="1" applyAlignment="1">
      <alignment/>
    </xf>
    <xf numFmtId="0" fontId="46" fillId="33" borderId="14" xfId="0" applyFont="1" applyFill="1" applyBorder="1" applyAlignment="1" applyProtection="1">
      <alignment/>
      <protection hidden="1"/>
    </xf>
    <xf numFmtId="0" fontId="47" fillId="14" borderId="2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 horizontal="right"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43" fontId="2" fillId="33" borderId="0" xfId="51" applyFont="1" applyFill="1" applyBorder="1" applyAlignment="1" applyProtection="1">
      <alignment horizontal="center"/>
      <protection hidden="1"/>
    </xf>
    <xf numFmtId="43" fontId="2" fillId="33" borderId="10" xfId="51" applyFont="1" applyFill="1" applyBorder="1" applyAlignment="1" applyProtection="1">
      <alignment horizontal="center"/>
      <protection hidden="1"/>
    </xf>
    <xf numFmtId="10" fontId="46" fillId="33" borderId="0" xfId="0" applyNumberFormat="1" applyFont="1" applyFill="1" applyBorder="1" applyAlignment="1" applyProtection="1">
      <alignment/>
      <protection hidden="1"/>
    </xf>
    <xf numFmtId="10" fontId="6" fillId="33" borderId="0" xfId="49" applyNumberFormat="1" applyFont="1" applyFill="1" applyBorder="1" applyAlignment="1" applyProtection="1">
      <alignment horizontal="right"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0" fontId="47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5" xfId="0" applyFont="1" applyBorder="1" applyAlignment="1">
      <alignment/>
    </xf>
    <xf numFmtId="0" fontId="46" fillId="14" borderId="19" xfId="0" applyFont="1" applyFill="1" applyBorder="1" applyAlignment="1">
      <alignment/>
    </xf>
    <xf numFmtId="0" fontId="3" fillId="8" borderId="16" xfId="0" applyFont="1" applyFill="1" applyBorder="1" applyAlignment="1" applyProtection="1">
      <alignment/>
      <protection hidden="1"/>
    </xf>
    <xf numFmtId="0" fontId="4" fillId="8" borderId="17" xfId="0" applyFont="1" applyFill="1" applyBorder="1" applyAlignment="1" applyProtection="1">
      <alignment/>
      <protection hidden="1"/>
    </xf>
    <xf numFmtId="44" fontId="4" fillId="8" borderId="17" xfId="45" applyFont="1" applyFill="1" applyBorder="1" applyAlignment="1" applyProtection="1">
      <alignment horizontal="center"/>
      <protection hidden="1"/>
    </xf>
    <xf numFmtId="44" fontId="4" fillId="8" borderId="30" xfId="45" applyFont="1" applyFill="1" applyBorder="1" applyAlignment="1" applyProtection="1">
      <alignment horizontal="center"/>
      <protection hidden="1"/>
    </xf>
    <xf numFmtId="0" fontId="47" fillId="14" borderId="19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18" xfId="0" applyBorder="1" applyAlignment="1">
      <alignment/>
    </xf>
    <xf numFmtId="0" fontId="49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50" fillId="33" borderId="14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/>
      <protection/>
    </xf>
    <xf numFmtId="0" fontId="50" fillId="33" borderId="2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167" fontId="50" fillId="33" borderId="0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 hidden="1"/>
    </xf>
    <xf numFmtId="0" fontId="47" fillId="0" borderId="34" xfId="0" applyFont="1" applyBorder="1" applyAlignment="1">
      <alignment/>
    </xf>
    <xf numFmtId="164" fontId="0" fillId="0" borderId="0" xfId="0" applyNumberFormat="1" applyAlignment="1">
      <alignment/>
    </xf>
    <xf numFmtId="164" fontId="2" fillId="33" borderId="0" xfId="51" applyNumberFormat="1" applyFont="1" applyFill="1" applyBorder="1" applyAlignment="1" applyProtection="1">
      <alignment horizontal="right"/>
      <protection hidden="1"/>
    </xf>
    <xf numFmtId="164" fontId="2" fillId="33" borderId="10" xfId="51" applyNumberFormat="1" applyFont="1" applyFill="1" applyBorder="1" applyAlignment="1" applyProtection="1">
      <alignment horizontal="right"/>
      <protection hidden="1"/>
    </xf>
    <xf numFmtId="10" fontId="6" fillId="33" borderId="0" xfId="49" applyNumberFormat="1" applyFont="1" applyFill="1" applyBorder="1" applyAlignment="1" applyProtection="1">
      <alignment horizontal="right"/>
      <protection hidden="1"/>
    </xf>
    <xf numFmtId="10" fontId="46" fillId="33" borderId="0" xfId="0" applyNumberFormat="1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43" fontId="2" fillId="33" borderId="0" xfId="51" applyFont="1" applyFill="1" applyBorder="1" applyAlignment="1" applyProtection="1">
      <alignment horizontal="center"/>
      <protection hidden="1"/>
    </xf>
    <xf numFmtId="43" fontId="2" fillId="33" borderId="10" xfId="51" applyFont="1" applyFill="1" applyBorder="1" applyAlignment="1" applyProtection="1">
      <alignment horizontal="center"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46" fillId="33" borderId="14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 applyProtection="1">
      <alignment horizontal="right"/>
      <protection hidden="1"/>
    </xf>
    <xf numFmtId="0" fontId="49" fillId="33" borderId="12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 horizontal="left"/>
      <protection/>
    </xf>
    <xf numFmtId="0" fontId="49" fillId="33" borderId="12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0" fontId="46" fillId="33" borderId="14" xfId="0" applyFont="1" applyFill="1" applyBorder="1" applyAlignment="1" applyProtection="1">
      <alignment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164" fontId="2" fillId="33" borderId="0" xfId="51" applyNumberFormat="1" applyFont="1" applyFill="1" applyBorder="1" applyAlignment="1" applyProtection="1">
      <alignment horizontal="right"/>
      <protection hidden="1"/>
    </xf>
    <xf numFmtId="164" fontId="2" fillId="33" borderId="10" xfId="51" applyNumberFormat="1" applyFont="1" applyFill="1" applyBorder="1" applyAlignment="1" applyProtection="1">
      <alignment horizontal="right"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4" fontId="46" fillId="33" borderId="0" xfId="0" applyNumberFormat="1" applyFont="1" applyFill="1" applyBorder="1" applyAlignment="1">
      <alignment horizontal="left"/>
    </xf>
    <xf numFmtId="164" fontId="46" fillId="33" borderId="0" xfId="0" applyNumberFormat="1" applyFont="1" applyFill="1" applyBorder="1" applyAlignment="1">
      <alignment horizontal="left"/>
    </xf>
    <xf numFmtId="0" fontId="46" fillId="15" borderId="15" xfId="0" applyFont="1" applyFill="1" applyBorder="1" applyAlignment="1" applyProtection="1">
      <alignment horizontal="center"/>
      <protection locked="0"/>
    </xf>
    <xf numFmtId="9" fontId="46" fillId="15" borderId="15" xfId="0" applyNumberFormat="1" applyFont="1" applyFill="1" applyBorder="1" applyAlignment="1" applyProtection="1">
      <alignment horizontal="left"/>
      <protection locked="0"/>
    </xf>
    <xf numFmtId="10" fontId="46" fillId="15" borderId="15" xfId="0" applyNumberFormat="1" applyFont="1" applyFill="1" applyBorder="1" applyAlignment="1" applyProtection="1">
      <alignment horizontal="left"/>
      <protection locked="0"/>
    </xf>
    <xf numFmtId="0" fontId="46" fillId="15" borderId="15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hidden="1"/>
    </xf>
    <xf numFmtId="164" fontId="2" fillId="15" borderId="15" xfId="0" applyNumberFormat="1" applyFont="1" applyFill="1" applyBorder="1" applyAlignment="1" applyProtection="1">
      <alignment horizontal="center"/>
      <protection locked="0"/>
    </xf>
    <xf numFmtId="10" fontId="46" fillId="33" borderId="0" xfId="0" applyNumberFormat="1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47" fillId="33" borderId="0" xfId="0" applyFont="1" applyFill="1" applyBorder="1" applyAlignment="1" applyProtection="1">
      <alignment horizontal="center"/>
      <protection hidden="1"/>
    </xf>
    <xf numFmtId="164" fontId="2" fillId="33" borderId="0" xfId="51" applyNumberFormat="1" applyFont="1" applyFill="1" applyBorder="1" applyAlignment="1" applyProtection="1">
      <alignment horizontal="center"/>
      <protection hidden="1"/>
    </xf>
    <xf numFmtId="164" fontId="2" fillId="33" borderId="10" xfId="51" applyNumberFormat="1" applyFont="1" applyFill="1" applyBorder="1" applyAlignment="1" applyProtection="1">
      <alignment horizontal="center"/>
      <protection hidden="1"/>
    </xf>
    <xf numFmtId="164" fontId="46" fillId="15" borderId="15" xfId="0" applyNumberFormat="1" applyFont="1" applyFill="1" applyBorder="1" applyAlignment="1" applyProtection="1">
      <alignment horizontal="center"/>
      <protection hidden="1" locked="0"/>
    </xf>
    <xf numFmtId="164" fontId="2" fillId="33" borderId="0" xfId="51" applyNumberFormat="1" applyFont="1" applyFill="1" applyBorder="1" applyAlignment="1" applyProtection="1">
      <alignment horizontal="right"/>
      <protection hidden="1"/>
    </xf>
    <xf numFmtId="164" fontId="2" fillId="33" borderId="10" xfId="51" applyNumberFormat="1" applyFont="1" applyFill="1" applyBorder="1" applyAlignment="1" applyProtection="1">
      <alignment horizontal="right"/>
      <protection hidden="1"/>
    </xf>
    <xf numFmtId="10" fontId="6" fillId="33" borderId="0" xfId="49" applyNumberFormat="1" applyFont="1" applyFill="1" applyBorder="1" applyAlignment="1" applyProtection="1">
      <alignment horizontal="right"/>
      <protection hidden="1"/>
    </xf>
    <xf numFmtId="43" fontId="6" fillId="33" borderId="0" xfId="51" applyFont="1" applyFill="1" applyBorder="1" applyAlignment="1" applyProtection="1">
      <alignment horizontal="center"/>
      <protection hidden="1"/>
    </xf>
    <xf numFmtId="43" fontId="6" fillId="33" borderId="10" xfId="51" applyFont="1" applyFill="1" applyBorder="1" applyAlignment="1" applyProtection="1">
      <alignment horizontal="center"/>
      <protection hidden="1"/>
    </xf>
    <xf numFmtId="164" fontId="47" fillId="14" borderId="20" xfId="0" applyNumberFormat="1" applyFont="1" applyFill="1" applyBorder="1" applyAlignment="1">
      <alignment/>
    </xf>
    <xf numFmtId="0" fontId="47" fillId="14" borderId="20" xfId="0" applyFont="1" applyFill="1" applyBorder="1" applyAlignment="1">
      <alignment/>
    </xf>
    <xf numFmtId="0" fontId="47" fillId="14" borderId="31" xfId="0" applyFont="1" applyFill="1" applyBorder="1" applyAlignment="1">
      <alignment/>
    </xf>
    <xf numFmtId="0" fontId="47" fillId="33" borderId="12" xfId="0" applyFont="1" applyFill="1" applyBorder="1" applyAlignment="1" applyProtection="1">
      <alignment horizontal="center"/>
      <protection hidden="1"/>
    </xf>
    <xf numFmtId="0" fontId="47" fillId="33" borderId="10" xfId="0" applyFont="1" applyFill="1" applyBorder="1" applyAlignment="1" applyProtection="1">
      <alignment horizontal="center"/>
      <protection hidden="1"/>
    </xf>
    <xf numFmtId="2" fontId="46" fillId="33" borderId="0" xfId="0" applyNumberFormat="1" applyFont="1" applyFill="1" applyBorder="1" applyAlignment="1" applyProtection="1">
      <alignment/>
      <protection hidden="1"/>
    </xf>
    <xf numFmtId="2" fontId="46" fillId="33" borderId="10" xfId="0" applyNumberFormat="1" applyFont="1" applyFill="1" applyBorder="1" applyAlignment="1" applyProtection="1">
      <alignment/>
      <protection hidden="1"/>
    </xf>
    <xf numFmtId="164" fontId="3" fillId="14" borderId="20" xfId="45" applyNumberFormat="1" applyFont="1" applyFill="1" applyBorder="1" applyAlignment="1" applyProtection="1">
      <alignment horizontal="center"/>
      <protection hidden="1"/>
    </xf>
    <xf numFmtId="44" fontId="3" fillId="14" borderId="20" xfId="45" applyFont="1" applyFill="1" applyBorder="1" applyAlignment="1" applyProtection="1">
      <alignment horizontal="center"/>
      <protection hidden="1"/>
    </xf>
    <xf numFmtId="44" fontId="3" fillId="14" borderId="31" xfId="45" applyFont="1" applyFill="1" applyBorder="1" applyAlignment="1" applyProtection="1">
      <alignment horizontal="center"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2" fontId="47" fillId="33" borderId="0" xfId="0" applyNumberFormat="1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47" fillId="33" borderId="10" xfId="0" applyFont="1" applyFill="1" applyBorder="1" applyAlignment="1" applyProtection="1">
      <alignment/>
      <protection hidden="1"/>
    </xf>
    <xf numFmtId="164" fontId="2" fillId="33" borderId="14" xfId="51" applyNumberFormat="1" applyFont="1" applyFill="1" applyBorder="1" applyAlignment="1" applyProtection="1">
      <alignment horizontal="right"/>
      <protection hidden="1"/>
    </xf>
    <xf numFmtId="164" fontId="2" fillId="33" borderId="18" xfId="51" applyNumberFormat="1" applyFont="1" applyFill="1" applyBorder="1" applyAlignment="1" applyProtection="1">
      <alignment horizontal="right"/>
      <protection hidden="1"/>
    </xf>
    <xf numFmtId="164" fontId="2" fillId="8" borderId="0" xfId="51" applyNumberFormat="1" applyFont="1" applyFill="1" applyBorder="1" applyAlignment="1" applyProtection="1">
      <alignment horizontal="right"/>
      <protection hidden="1"/>
    </xf>
    <xf numFmtId="164" fontId="2" fillId="8" borderId="10" xfId="51" applyNumberFormat="1" applyFont="1" applyFill="1" applyBorder="1" applyAlignment="1" applyProtection="1">
      <alignment horizontal="right"/>
      <protection hidden="1"/>
    </xf>
    <xf numFmtId="164" fontId="2" fillId="14" borderId="22" xfId="45" applyNumberFormat="1" applyFont="1" applyFill="1" applyBorder="1" applyAlignment="1" applyProtection="1">
      <alignment horizontal="right"/>
      <protection hidden="1"/>
    </xf>
    <xf numFmtId="164" fontId="2" fillId="14" borderId="35" xfId="45" applyNumberFormat="1" applyFont="1" applyFill="1" applyBorder="1" applyAlignment="1" applyProtection="1">
      <alignment horizontal="right"/>
      <protection hidden="1"/>
    </xf>
    <xf numFmtId="43" fontId="2" fillId="33" borderId="0" xfId="51" applyFont="1" applyFill="1" applyBorder="1" applyAlignment="1" applyProtection="1">
      <alignment horizontal="center"/>
      <protection hidden="1"/>
    </xf>
    <xf numFmtId="43" fontId="2" fillId="33" borderId="10" xfId="51" applyFont="1" applyFill="1" applyBorder="1" applyAlignment="1" applyProtection="1">
      <alignment horizontal="center"/>
      <protection hidden="1"/>
    </xf>
    <xf numFmtId="164" fontId="47" fillId="14" borderId="26" xfId="0" applyNumberFormat="1" applyFont="1" applyFill="1" applyBorder="1" applyAlignment="1" applyProtection="1">
      <alignment/>
      <protection hidden="1"/>
    </xf>
    <xf numFmtId="164" fontId="47" fillId="14" borderId="36" xfId="0" applyNumberFormat="1" applyFont="1" applyFill="1" applyBorder="1" applyAlignment="1" applyProtection="1">
      <alignment/>
      <protection hidden="1"/>
    </xf>
    <xf numFmtId="10" fontId="46" fillId="33" borderId="0" xfId="0" applyNumberFormat="1" applyFont="1" applyFill="1" applyBorder="1" applyAlignment="1" applyProtection="1">
      <alignment horizontal="right"/>
      <protection hidden="1"/>
    </xf>
    <xf numFmtId="0" fontId="46" fillId="33" borderId="14" xfId="0" applyFont="1" applyFill="1" applyBorder="1" applyAlignment="1" applyProtection="1">
      <alignment/>
      <protection hidden="1"/>
    </xf>
    <xf numFmtId="0" fontId="46" fillId="33" borderId="18" xfId="0" applyFont="1" applyFill="1" applyBorder="1" applyAlignment="1" applyProtection="1">
      <alignment/>
      <protection hidden="1"/>
    </xf>
    <xf numFmtId="164" fontId="6" fillId="33" borderId="0" xfId="51" applyNumberFormat="1" applyFont="1" applyFill="1" applyBorder="1" applyAlignment="1" applyProtection="1">
      <alignment/>
      <protection hidden="1"/>
    </xf>
    <xf numFmtId="164" fontId="6" fillId="33" borderId="10" xfId="51" applyNumberFormat="1" applyFont="1" applyFill="1" applyBorder="1" applyAlignment="1" applyProtection="1">
      <alignment/>
      <protection hidden="1"/>
    </xf>
    <xf numFmtId="164" fontId="2" fillId="33" borderId="0" xfId="51" applyNumberFormat="1" applyFont="1" applyFill="1" applyBorder="1" applyAlignment="1" applyProtection="1">
      <alignment/>
      <protection hidden="1"/>
    </xf>
    <xf numFmtId="164" fontId="2" fillId="33" borderId="10" xfId="51" applyNumberFormat="1" applyFont="1" applyFill="1" applyBorder="1" applyAlignment="1" applyProtection="1">
      <alignment/>
      <protection hidden="1"/>
    </xf>
    <xf numFmtId="43" fontId="6" fillId="33" borderId="0" xfId="51" applyFont="1" applyFill="1" applyBorder="1" applyAlignment="1" applyProtection="1">
      <alignment/>
      <protection hidden="1"/>
    </xf>
    <xf numFmtId="43" fontId="6" fillId="33" borderId="10" xfId="51" applyFont="1" applyFill="1" applyBorder="1" applyAlignment="1" applyProtection="1">
      <alignment/>
      <protection hidden="1"/>
    </xf>
    <xf numFmtId="164" fontId="47" fillId="33" borderId="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44" fontId="47" fillId="33" borderId="0" xfId="0" applyNumberFormat="1" applyFont="1" applyFill="1" applyBorder="1" applyAlignment="1" applyProtection="1">
      <alignment/>
      <protection hidden="1"/>
    </xf>
    <xf numFmtId="44" fontId="47" fillId="33" borderId="10" xfId="0" applyNumberFormat="1" applyFont="1" applyFill="1" applyBorder="1" applyAlignment="1" applyProtection="1">
      <alignment/>
      <protection hidden="1"/>
    </xf>
    <xf numFmtId="164" fontId="6" fillId="33" borderId="0" xfId="51" applyNumberFormat="1" applyFont="1" applyFill="1" applyBorder="1" applyAlignment="1" applyProtection="1">
      <alignment horizontal="right"/>
      <protection hidden="1"/>
    </xf>
    <xf numFmtId="164" fontId="6" fillId="33" borderId="10" xfId="51" applyNumberFormat="1" applyFont="1" applyFill="1" applyBorder="1" applyAlignment="1" applyProtection="1">
      <alignment horizontal="right"/>
      <protection hidden="1"/>
    </xf>
    <xf numFmtId="12" fontId="46" fillId="15" borderId="15" xfId="0" applyNumberFormat="1" applyFont="1" applyFill="1" applyBorder="1" applyAlignment="1" applyProtection="1">
      <alignment horizontal="center"/>
      <protection locked="0"/>
    </xf>
    <xf numFmtId="44" fontId="5" fillId="15" borderId="15" xfId="45" applyFont="1" applyFill="1" applyBorder="1" applyAlignment="1" applyProtection="1">
      <alignment horizontal="center"/>
      <protection locked="0"/>
    </xf>
    <xf numFmtId="43" fontId="6" fillId="2" borderId="0" xfId="51" applyFont="1" applyFill="1" applyBorder="1" applyAlignment="1" applyProtection="1">
      <alignment horizontal="center"/>
      <protection hidden="1"/>
    </xf>
    <xf numFmtId="43" fontId="6" fillId="2" borderId="10" xfId="51" applyFont="1" applyFill="1" applyBorder="1" applyAlignment="1" applyProtection="1">
      <alignment horizontal="center"/>
      <protection hidden="1"/>
    </xf>
    <xf numFmtId="0" fontId="46" fillId="15" borderId="15" xfId="0" applyFont="1" applyFill="1" applyBorder="1" applyAlignment="1" applyProtection="1">
      <alignment horizontal="center"/>
      <protection locked="0"/>
    </xf>
    <xf numFmtId="13" fontId="46" fillId="15" borderId="15" xfId="0" applyNumberFormat="1" applyFont="1" applyFill="1" applyBorder="1" applyAlignment="1" applyProtection="1">
      <alignment horizontal="center"/>
      <protection locked="0"/>
    </xf>
    <xf numFmtId="44" fontId="5" fillId="33" borderId="0" xfId="45" applyFont="1" applyFill="1" applyBorder="1" applyAlignment="1" applyProtection="1">
      <alignment horizontal="center"/>
      <protection hidden="1"/>
    </xf>
    <xf numFmtId="44" fontId="5" fillId="33" borderId="10" xfId="45" applyFont="1" applyFill="1" applyBorder="1" applyAlignment="1" applyProtection="1">
      <alignment horizontal="center"/>
      <protection hidden="1"/>
    </xf>
    <xf numFmtId="0" fontId="51" fillId="33" borderId="12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7" fillId="33" borderId="12" xfId="0" applyFont="1" applyFill="1" applyBorder="1" applyAlignment="1" applyProtection="1">
      <alignment horizontal="left"/>
      <protection hidden="1"/>
    </xf>
    <xf numFmtId="0" fontId="47" fillId="33" borderId="0" xfId="0" applyFont="1" applyFill="1" applyBorder="1" applyAlignment="1" applyProtection="1">
      <alignment horizontal="left"/>
      <protection hidden="1"/>
    </xf>
    <xf numFmtId="0" fontId="46" fillId="33" borderId="12" xfId="0" applyFont="1" applyFill="1" applyBorder="1" applyAlignment="1" applyProtection="1">
      <alignment horizontal="left"/>
      <protection hidden="1"/>
    </xf>
    <xf numFmtId="0" fontId="46" fillId="33" borderId="0" xfId="0" applyFont="1" applyFill="1" applyBorder="1" applyAlignment="1" applyProtection="1">
      <alignment horizontal="left"/>
      <protection hidden="1"/>
    </xf>
    <xf numFmtId="0" fontId="46" fillId="8" borderId="0" xfId="0" applyFont="1" applyFill="1" applyBorder="1" applyAlignment="1" applyProtection="1">
      <alignment horizontal="center"/>
      <protection hidden="1"/>
    </xf>
    <xf numFmtId="0" fontId="46" fillId="8" borderId="10" xfId="0" applyFont="1" applyFill="1" applyBorder="1" applyAlignment="1" applyProtection="1">
      <alignment horizontal="center"/>
      <protection hidden="1"/>
    </xf>
    <xf numFmtId="0" fontId="46" fillId="2" borderId="0" xfId="0" applyFont="1" applyFill="1" applyBorder="1" applyAlignment="1" applyProtection="1">
      <alignment horizontal="center"/>
      <protection hidden="1"/>
    </xf>
    <xf numFmtId="0" fontId="46" fillId="2" borderId="10" xfId="0" applyFont="1" applyFill="1" applyBorder="1" applyAlignment="1" applyProtection="1">
      <alignment horizontal="center"/>
      <protection hidden="1"/>
    </xf>
    <xf numFmtId="0" fontId="50" fillId="33" borderId="20" xfId="0" applyFont="1" applyFill="1" applyBorder="1" applyAlignment="1" applyProtection="1">
      <alignment horizontal="center"/>
      <protection locked="0"/>
    </xf>
    <xf numFmtId="0" fontId="50" fillId="33" borderId="3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48" fillId="33" borderId="20" xfId="0" applyFont="1" applyFill="1" applyBorder="1" applyAlignment="1" applyProtection="1">
      <alignment horizontal="left"/>
      <protection locked="0"/>
    </xf>
    <xf numFmtId="167" fontId="50" fillId="33" borderId="20" xfId="0" applyNumberFormat="1" applyFont="1" applyFill="1" applyBorder="1" applyAlignment="1" applyProtection="1">
      <alignment horizontal="left"/>
      <protection locked="0"/>
    </xf>
    <xf numFmtId="0" fontId="47" fillId="14" borderId="16" xfId="0" applyFont="1" applyFill="1" applyBorder="1" applyAlignment="1">
      <alignment horizontal="center"/>
    </xf>
    <xf numFmtId="0" fontId="47" fillId="14" borderId="17" xfId="0" applyFont="1" applyFill="1" applyBorder="1" applyAlignment="1">
      <alignment horizontal="center"/>
    </xf>
    <xf numFmtId="0" fontId="47" fillId="14" borderId="30" xfId="0" applyFont="1" applyFill="1" applyBorder="1" applyAlignment="1">
      <alignment horizontal="center"/>
    </xf>
    <xf numFmtId="0" fontId="46" fillId="8" borderId="17" xfId="0" applyFont="1" applyFill="1" applyBorder="1" applyAlignment="1" applyProtection="1">
      <alignment horizontal="center"/>
      <protection hidden="1"/>
    </xf>
    <xf numFmtId="0" fontId="46" fillId="8" borderId="30" xfId="0" applyFont="1" applyFill="1" applyBorder="1" applyAlignment="1" applyProtection="1">
      <alignment horizontal="center"/>
      <protection hidden="1"/>
    </xf>
    <xf numFmtId="0" fontId="52" fillId="33" borderId="12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horizontal="center"/>
      <protection/>
    </xf>
    <xf numFmtId="0" fontId="52" fillId="33" borderId="10" xfId="0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left"/>
      <protection hidden="1" locked="0"/>
    </xf>
    <xf numFmtId="0" fontId="48" fillId="33" borderId="14" xfId="0" applyFont="1" applyFill="1" applyBorder="1" applyAlignment="1" applyProtection="1">
      <alignment horizontal="left"/>
      <protection locked="0"/>
    </xf>
    <xf numFmtId="0" fontId="48" fillId="33" borderId="18" xfId="0" applyFont="1" applyFill="1" applyBorder="1" applyAlignment="1" applyProtection="1">
      <alignment horizontal="left"/>
      <protection locked="0"/>
    </xf>
    <xf numFmtId="0" fontId="50" fillId="33" borderId="20" xfId="0" applyFont="1" applyFill="1" applyBorder="1" applyAlignment="1" applyProtection="1">
      <alignment horizontal="left"/>
      <protection locked="0"/>
    </xf>
    <xf numFmtId="0" fontId="47" fillId="33" borderId="20" xfId="0" applyFont="1" applyFill="1" applyBorder="1" applyAlignment="1" applyProtection="1">
      <alignment horizontal="left"/>
      <protection locked="0"/>
    </xf>
    <xf numFmtId="0" fontId="47" fillId="33" borderId="31" xfId="0" applyFont="1" applyFill="1" applyBorder="1" applyAlignment="1" applyProtection="1">
      <alignment horizontal="left"/>
      <protection locked="0"/>
    </xf>
    <xf numFmtId="0" fontId="50" fillId="33" borderId="18" xfId="0" applyFont="1" applyFill="1" applyBorder="1" applyAlignment="1" applyProtection="1">
      <alignment horizontal="left"/>
      <protection locked="0"/>
    </xf>
    <xf numFmtId="0" fontId="46" fillId="33" borderId="12" xfId="0" applyFont="1" applyFill="1" applyBorder="1" applyAlignment="1" applyProtection="1">
      <alignment horizontal="center"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164" fontId="0" fillId="15" borderId="15" xfId="0" applyNumberFormat="1" applyFill="1" applyBorder="1" applyAlignment="1" applyProtection="1">
      <alignment/>
      <protection locked="0"/>
    </xf>
    <xf numFmtId="164" fontId="0" fillId="15" borderId="37" xfId="0" applyNumberFormat="1" applyFill="1" applyBorder="1" applyAlignment="1" applyProtection="1">
      <alignment/>
      <protection locked="0"/>
    </xf>
    <xf numFmtId="164" fontId="0" fillId="15" borderId="33" xfId="0" applyNumberFormat="1" applyFill="1" applyBorder="1" applyAlignment="1" applyProtection="1">
      <alignment/>
      <protection locked="0"/>
    </xf>
    <xf numFmtId="164" fontId="46" fillId="15" borderId="15" xfId="0" applyNumberFormat="1" applyFont="1" applyFill="1" applyBorder="1" applyAlignment="1" applyProtection="1">
      <alignment horizontal="center"/>
      <protection locked="0"/>
    </xf>
    <xf numFmtId="164" fontId="0" fillId="15" borderId="37" xfId="0" applyNumberFormat="1" applyFill="1" applyBorder="1" applyAlignment="1" applyProtection="1">
      <alignment horizontal="left" vertical="center"/>
      <protection locked="0"/>
    </xf>
    <xf numFmtId="164" fontId="0" fillId="15" borderId="32" xfId="0" applyNumberFormat="1" applyFill="1" applyBorder="1" applyAlignment="1" applyProtection="1">
      <alignment horizontal="left" vertical="center"/>
      <protection locked="0"/>
    </xf>
    <xf numFmtId="164" fontId="0" fillId="15" borderId="33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44" fontId="47" fillId="33" borderId="14" xfId="0" applyNumberFormat="1" applyFont="1" applyFill="1" applyBorder="1" applyAlignment="1" applyProtection="1">
      <alignment/>
      <protection hidden="1"/>
    </xf>
    <xf numFmtId="44" fontId="47" fillId="33" borderId="18" xfId="0" applyNumberFormat="1" applyFont="1" applyFill="1" applyBorder="1" applyAlignment="1" applyProtection="1">
      <alignment/>
      <protection hidden="1"/>
    </xf>
    <xf numFmtId="0" fontId="47" fillId="34" borderId="21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33" xfId="0" applyFont="1" applyFill="1" applyBorder="1" applyAlignment="1">
      <alignment/>
    </xf>
    <xf numFmtId="164" fontId="47" fillId="34" borderId="37" xfId="0" applyNumberFormat="1" applyFont="1" applyFill="1" applyBorder="1" applyAlignment="1">
      <alignment/>
    </xf>
    <xf numFmtId="164" fontId="47" fillId="34" borderId="33" xfId="0" applyNumberFormat="1" applyFont="1" applyFill="1" applyBorder="1" applyAlignment="1">
      <alignment/>
    </xf>
    <xf numFmtId="0" fontId="47" fillId="35" borderId="19" xfId="0" applyFont="1" applyFill="1" applyBorder="1" applyAlignment="1">
      <alignment/>
    </xf>
    <xf numFmtId="0" fontId="47" fillId="35" borderId="20" xfId="0" applyFont="1" applyFill="1" applyBorder="1" applyAlignment="1">
      <alignment/>
    </xf>
    <xf numFmtId="0" fontId="47" fillId="35" borderId="31" xfId="0" applyFont="1" applyFill="1" applyBorder="1" applyAlignment="1">
      <alignment/>
    </xf>
    <xf numFmtId="164" fontId="47" fillId="35" borderId="20" xfId="0" applyNumberFormat="1" applyFont="1" applyFill="1" applyBorder="1" applyAlignment="1">
      <alignment/>
    </xf>
    <xf numFmtId="164" fontId="47" fillId="35" borderId="31" xfId="0" applyNumberFormat="1" applyFont="1" applyFill="1" applyBorder="1" applyAlignment="1">
      <alignment/>
    </xf>
    <xf numFmtId="0" fontId="47" fillId="35" borderId="38" xfId="0" applyFont="1" applyFill="1" applyBorder="1" applyAlignment="1">
      <alignment horizontal="center"/>
    </xf>
    <xf numFmtId="0" fontId="47" fillId="35" borderId="39" xfId="0" applyFont="1" applyFill="1" applyBorder="1" applyAlignment="1">
      <alignment horizontal="center"/>
    </xf>
    <xf numFmtId="0" fontId="47" fillId="0" borderId="15" xfId="0" applyFont="1" applyBorder="1" applyAlignment="1">
      <alignment/>
    </xf>
    <xf numFmtId="164" fontId="46" fillId="0" borderId="37" xfId="0" applyNumberFormat="1" applyFont="1" applyBorder="1" applyAlignment="1">
      <alignment/>
    </xf>
    <xf numFmtId="164" fontId="46" fillId="0" borderId="33" xfId="0" applyNumberFormat="1" applyFont="1" applyBorder="1" applyAlignment="1">
      <alignment/>
    </xf>
    <xf numFmtId="13" fontId="46" fillId="0" borderId="0" xfId="0" applyNumberFormat="1" applyFont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left"/>
    </xf>
    <xf numFmtId="0" fontId="47" fillId="8" borderId="12" xfId="0" applyFont="1" applyFill="1" applyBorder="1" applyAlignment="1">
      <alignment horizontal="center"/>
    </xf>
    <xf numFmtId="0" fontId="47" fillId="8" borderId="0" xfId="0" applyFont="1" applyFill="1" applyBorder="1" applyAlignment="1">
      <alignment horizontal="center"/>
    </xf>
    <xf numFmtId="0" fontId="47" fillId="8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13" fontId="46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12" fontId="46" fillId="0" borderId="0" xfId="0" applyNumberFormat="1" applyFont="1" applyBorder="1" applyAlignment="1">
      <alignment horizontal="center"/>
    </xf>
    <xf numFmtId="164" fontId="46" fillId="33" borderId="0" xfId="0" applyNumberFormat="1" applyFont="1" applyFill="1" applyBorder="1" applyAlignment="1">
      <alignment horizontal="left"/>
    </xf>
    <xf numFmtId="0" fontId="47" fillId="33" borderId="0" xfId="0" applyFont="1" applyFill="1" applyBorder="1" applyAlignment="1" applyProtection="1">
      <alignment horizontal="right"/>
      <protection hidden="1"/>
    </xf>
    <xf numFmtId="164" fontId="46" fillId="33" borderId="0" xfId="0" applyNumberFormat="1" applyFont="1" applyFill="1" applyBorder="1" applyAlignment="1" applyProtection="1">
      <alignment horizontal="center"/>
      <protection hidden="1"/>
    </xf>
    <xf numFmtId="164" fontId="46" fillId="33" borderId="0" xfId="0" applyNumberFormat="1" applyFont="1" applyFill="1" applyBorder="1" applyAlignment="1">
      <alignment horizontal="center"/>
    </xf>
    <xf numFmtId="164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46" fillId="0" borderId="15" xfId="0" applyFont="1" applyBorder="1" applyAlignment="1">
      <alignment/>
    </xf>
    <xf numFmtId="0" fontId="5" fillId="33" borderId="21" xfId="0" applyFont="1" applyFill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/>
      <protection hidden="1"/>
    </xf>
    <xf numFmtId="0" fontId="5" fillId="0" borderId="37" xfId="0" applyNumberFormat="1" applyFont="1" applyBorder="1" applyAlignment="1" applyProtection="1">
      <alignment/>
      <protection hidden="1"/>
    </xf>
    <xf numFmtId="0" fontId="5" fillId="0" borderId="33" xfId="0" applyNumberFormat="1" applyFont="1" applyBorder="1" applyAlignment="1" applyProtection="1">
      <alignment/>
      <protection hidden="1"/>
    </xf>
    <xf numFmtId="164" fontId="47" fillId="0" borderId="37" xfId="0" applyNumberFormat="1" applyFont="1" applyBorder="1" applyAlignment="1">
      <alignment/>
    </xf>
    <xf numFmtId="164" fontId="47" fillId="0" borderId="32" xfId="0" applyNumberFormat="1" applyFont="1" applyBorder="1" applyAlignment="1">
      <alignment/>
    </xf>
    <xf numFmtId="164" fontId="47" fillId="0" borderId="40" xfId="0" applyNumberFormat="1" applyFont="1" applyBorder="1" applyAlignment="1">
      <alignment/>
    </xf>
    <xf numFmtId="0" fontId="5" fillId="0" borderId="37" xfId="51" applyNumberFormat="1" applyFont="1" applyBorder="1" applyAlignment="1" applyProtection="1">
      <alignment/>
      <protection hidden="1"/>
    </xf>
    <xf numFmtId="0" fontId="5" fillId="0" borderId="33" xfId="51" applyNumberFormat="1" applyFont="1" applyBorder="1" applyAlignment="1" applyProtection="1">
      <alignment/>
      <protection hidden="1"/>
    </xf>
    <xf numFmtId="0" fontId="47" fillId="0" borderId="37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40" xfId="0" applyFont="1" applyBorder="1" applyAlignment="1">
      <alignment/>
    </xf>
    <xf numFmtId="0" fontId="45" fillId="0" borderId="41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center" vertical="top" wrapText="1"/>
    </xf>
    <xf numFmtId="0" fontId="47" fillId="14" borderId="19" xfId="0" applyFont="1" applyFill="1" applyBorder="1" applyAlignment="1" applyProtection="1">
      <alignment horizontal="center"/>
      <protection hidden="1"/>
    </xf>
    <xf numFmtId="0" fontId="47" fillId="14" borderId="20" xfId="0" applyFont="1" applyFill="1" applyBorder="1" applyAlignment="1" applyProtection="1">
      <alignment horizontal="center"/>
      <protection hidden="1"/>
    </xf>
    <xf numFmtId="0" fontId="47" fillId="14" borderId="31" xfId="0" applyFont="1" applyFill="1" applyBorder="1" applyAlignment="1" applyProtection="1">
      <alignment horizontal="center"/>
      <protection hidden="1"/>
    </xf>
    <xf numFmtId="164" fontId="47" fillId="0" borderId="15" xfId="0" applyNumberFormat="1" applyFont="1" applyBorder="1" applyAlignment="1">
      <alignment/>
    </xf>
    <xf numFmtId="164" fontId="47" fillId="0" borderId="42" xfId="0" applyNumberFormat="1" applyFont="1" applyBorder="1" applyAlignment="1">
      <alignment/>
    </xf>
    <xf numFmtId="0" fontId="47" fillId="0" borderId="42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37" xfId="0" applyFont="1" applyBorder="1" applyAlignment="1" applyProtection="1">
      <alignment/>
      <protection hidden="1"/>
    </xf>
    <xf numFmtId="0" fontId="46" fillId="0" borderId="33" xfId="0" applyFont="1" applyBorder="1" applyAlignment="1" applyProtection="1">
      <alignment/>
      <protection hidden="1"/>
    </xf>
    <xf numFmtId="0" fontId="2" fillId="14" borderId="16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3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 applyProtection="1">
      <alignment/>
      <protection hidden="1"/>
    </xf>
    <xf numFmtId="0" fontId="3" fillId="33" borderId="32" xfId="0" applyFont="1" applyFill="1" applyBorder="1" applyAlignment="1" applyProtection="1">
      <alignment/>
      <protection hidden="1"/>
    </xf>
    <xf numFmtId="0" fontId="3" fillId="33" borderId="33" xfId="0" applyFont="1" applyFill="1" applyBorder="1" applyAlignment="1" applyProtection="1">
      <alignment/>
      <protection hidden="1"/>
    </xf>
    <xf numFmtId="166" fontId="7" fillId="0" borderId="43" xfId="0" applyNumberFormat="1" applyFont="1" applyBorder="1" applyAlignment="1" applyProtection="1">
      <alignment horizontal="center"/>
      <protection hidden="1"/>
    </xf>
    <xf numFmtId="43" fontId="7" fillId="0" borderId="43" xfId="51" applyFont="1" applyBorder="1" applyAlignment="1" applyProtection="1">
      <alignment/>
      <protection hidden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166" fontId="7" fillId="0" borderId="0" xfId="0" applyNumberFormat="1" applyFont="1" applyBorder="1" applyAlignment="1" applyProtection="1">
      <alignment horizontal="center"/>
      <protection hidden="1"/>
    </xf>
    <xf numFmtId="0" fontId="5" fillId="0" borderId="37" xfId="0" applyNumberFormat="1" applyFont="1" applyBorder="1" applyAlignment="1">
      <alignment/>
    </xf>
    <xf numFmtId="0" fontId="5" fillId="0" borderId="33" xfId="0" applyNumberFormat="1" applyFont="1" applyBorder="1" applyAlignment="1">
      <alignment/>
    </xf>
    <xf numFmtId="164" fontId="46" fillId="0" borderId="44" xfId="0" applyNumberFormat="1" applyFont="1" applyBorder="1" applyAlignment="1">
      <alignment/>
    </xf>
    <xf numFmtId="164" fontId="46" fillId="0" borderId="27" xfId="0" applyNumberFormat="1" applyFont="1" applyBorder="1" applyAlignment="1">
      <alignment/>
    </xf>
    <xf numFmtId="0" fontId="5" fillId="0" borderId="44" xfId="0" applyNumberFormat="1" applyFont="1" applyBorder="1" applyAlignment="1" applyProtection="1">
      <alignment/>
      <protection hidden="1"/>
    </xf>
    <xf numFmtId="0" fontId="5" fillId="0" borderId="27" xfId="0" applyNumberFormat="1" applyFont="1" applyBorder="1" applyAlignment="1" applyProtection="1">
      <alignment/>
      <protection hidden="1"/>
    </xf>
    <xf numFmtId="164" fontId="47" fillId="0" borderId="28" xfId="0" applyNumberFormat="1" applyFont="1" applyBorder="1" applyAlignment="1">
      <alignment/>
    </xf>
    <xf numFmtId="164" fontId="47" fillId="0" borderId="45" xfId="0" applyNumberFormat="1" applyFont="1" applyBorder="1" applyAlignment="1">
      <alignment/>
    </xf>
    <xf numFmtId="0" fontId="2" fillId="14" borderId="19" xfId="0" applyFont="1" applyFill="1" applyBorder="1" applyAlignment="1" applyProtection="1">
      <alignment horizontal="center"/>
      <protection hidden="1"/>
    </xf>
    <xf numFmtId="0" fontId="2" fillId="14" borderId="20" xfId="0" applyFont="1" applyFill="1" applyBorder="1" applyAlignment="1" applyProtection="1">
      <alignment horizontal="center"/>
      <protection hidden="1"/>
    </xf>
    <xf numFmtId="0" fontId="2" fillId="14" borderId="31" xfId="0" applyFont="1" applyFill="1" applyBorder="1" applyAlignment="1" applyProtection="1">
      <alignment horizontal="center"/>
      <protection hidden="1"/>
    </xf>
    <xf numFmtId="9" fontId="46" fillId="0" borderId="17" xfId="49" applyFont="1" applyBorder="1" applyAlignment="1" applyProtection="1">
      <alignment/>
      <protection hidden="1"/>
    </xf>
    <xf numFmtId="9" fontId="46" fillId="0" borderId="30" xfId="49" applyFont="1" applyBorder="1" applyAlignment="1" applyProtection="1">
      <alignment/>
      <protection hidden="1"/>
    </xf>
    <xf numFmtId="9" fontId="46" fillId="0" borderId="0" xfId="49" applyFont="1" applyBorder="1" applyAlignment="1" applyProtection="1">
      <alignment/>
      <protection hidden="1"/>
    </xf>
    <xf numFmtId="9" fontId="46" fillId="0" borderId="10" xfId="49" applyFont="1" applyBorder="1" applyAlignment="1" applyProtection="1">
      <alignment/>
      <protection hidden="1"/>
    </xf>
    <xf numFmtId="9" fontId="46" fillId="0" borderId="0" xfId="49" applyFont="1" applyBorder="1" applyAlignment="1" applyProtection="1">
      <alignment horizontal="right"/>
      <protection hidden="1"/>
    </xf>
    <xf numFmtId="9" fontId="46" fillId="0" borderId="10" xfId="49" applyFont="1" applyBorder="1" applyAlignment="1" applyProtection="1">
      <alignment horizontal="right"/>
      <protection hidden="1"/>
    </xf>
    <xf numFmtId="10" fontId="2" fillId="0" borderId="0" xfId="49" applyNumberFormat="1" applyFont="1" applyBorder="1" applyAlignment="1" applyProtection="1">
      <alignment/>
      <protection hidden="1"/>
    </xf>
    <xf numFmtId="10" fontId="2" fillId="0" borderId="10" xfId="49" applyNumberFormat="1" applyFont="1" applyBorder="1" applyAlignment="1" applyProtection="1">
      <alignment/>
      <protection hidden="1"/>
    </xf>
    <xf numFmtId="43" fontId="6" fillId="0" borderId="14" xfId="51" applyFont="1" applyBorder="1" applyAlignment="1" applyProtection="1">
      <alignment/>
      <protection hidden="1"/>
    </xf>
    <xf numFmtId="43" fontId="6" fillId="0" borderId="18" xfId="51" applyFont="1" applyBorder="1" applyAlignment="1" applyProtection="1">
      <alignment/>
      <protection hidden="1"/>
    </xf>
    <xf numFmtId="43" fontId="6" fillId="8" borderId="20" xfId="51" applyFont="1" applyFill="1" applyBorder="1" applyAlignment="1" applyProtection="1">
      <alignment/>
      <protection hidden="1"/>
    </xf>
    <xf numFmtId="43" fontId="6" fillId="8" borderId="31" xfId="51" applyFont="1" applyFill="1" applyBorder="1" applyAlignment="1" applyProtection="1">
      <alignment/>
      <protection hidden="1"/>
    </xf>
    <xf numFmtId="10" fontId="6" fillId="0" borderId="17" xfId="49" applyNumberFormat="1" applyFont="1" applyBorder="1" applyAlignment="1" applyProtection="1">
      <alignment/>
      <protection hidden="1"/>
    </xf>
    <xf numFmtId="10" fontId="6" fillId="0" borderId="30" xfId="49" applyNumberFormat="1" applyFont="1" applyBorder="1" applyAlignment="1" applyProtection="1">
      <alignment/>
      <protection hidden="1"/>
    </xf>
    <xf numFmtId="10" fontId="46" fillId="0" borderId="0" xfId="0" applyNumberFormat="1" applyFont="1" applyBorder="1" applyAlignment="1" applyProtection="1">
      <alignment/>
      <protection hidden="1"/>
    </xf>
    <xf numFmtId="10" fontId="46" fillId="0" borderId="10" xfId="0" applyNumberFormat="1" applyFont="1" applyBorder="1" applyAlignment="1" applyProtection="1">
      <alignment/>
      <protection hidden="1"/>
    </xf>
    <xf numFmtId="10" fontId="6" fillId="0" borderId="0" xfId="49" applyNumberFormat="1" applyFont="1" applyBorder="1" applyAlignment="1" applyProtection="1">
      <alignment/>
      <protection hidden="1"/>
    </xf>
    <xf numFmtId="10" fontId="6" fillId="0" borderId="10" xfId="49" applyNumberFormat="1" applyFont="1" applyBorder="1" applyAlignment="1" applyProtection="1">
      <alignment/>
      <protection hidden="1"/>
    </xf>
    <xf numFmtId="43" fontId="2" fillId="0" borderId="14" xfId="51" applyFont="1" applyBorder="1" applyAlignment="1" applyProtection="1">
      <alignment horizontal="center"/>
      <protection hidden="1"/>
    </xf>
    <xf numFmtId="43" fontId="2" fillId="0" borderId="18" xfId="51" applyFont="1" applyBorder="1" applyAlignment="1" applyProtection="1">
      <alignment horizontal="center"/>
      <protection hidden="1"/>
    </xf>
    <xf numFmtId="0" fontId="46" fillId="8" borderId="20" xfId="0" applyFont="1" applyFill="1" applyBorder="1" applyAlignment="1" applyProtection="1">
      <alignment/>
      <protection hidden="1"/>
    </xf>
    <xf numFmtId="0" fontId="46" fillId="8" borderId="31" xfId="0" applyFont="1" applyFill="1" applyBorder="1" applyAlignment="1" applyProtection="1">
      <alignment/>
      <protection hidden="1"/>
    </xf>
    <xf numFmtId="10" fontId="6" fillId="0" borderId="17" xfId="49" applyNumberFormat="1" applyFont="1" applyBorder="1" applyAlignment="1" applyProtection="1">
      <alignment horizontal="right"/>
      <protection hidden="1"/>
    </xf>
    <xf numFmtId="10" fontId="6" fillId="0" borderId="30" xfId="49" applyNumberFormat="1" applyFont="1" applyBorder="1" applyAlignment="1" applyProtection="1">
      <alignment horizontal="right"/>
      <protection hidden="1"/>
    </xf>
    <xf numFmtId="10" fontId="6" fillId="0" borderId="0" xfId="49" applyNumberFormat="1" applyFont="1" applyBorder="1" applyAlignment="1" applyProtection="1">
      <alignment horizontal="right"/>
      <protection hidden="1"/>
    </xf>
    <xf numFmtId="10" fontId="6" fillId="0" borderId="10" xfId="49" applyNumberFormat="1" applyFont="1" applyBorder="1" applyAlignment="1" applyProtection="1">
      <alignment horizontal="right"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10" fontId="2" fillId="0" borderId="14" xfId="49" applyNumberFormat="1" applyFont="1" applyBorder="1" applyAlignment="1" applyProtection="1">
      <alignment/>
      <protection hidden="1"/>
    </xf>
    <xf numFmtId="10" fontId="2" fillId="0" borderId="18" xfId="49" applyNumberFormat="1" applyFont="1" applyBorder="1" applyAlignment="1" applyProtection="1">
      <alignment/>
      <protection hidden="1"/>
    </xf>
    <xf numFmtId="9" fontId="46" fillId="0" borderId="17" xfId="0" applyNumberFormat="1" applyFont="1" applyBorder="1" applyAlignment="1" applyProtection="1">
      <alignment/>
      <protection hidden="1"/>
    </xf>
    <xf numFmtId="9" fontId="46" fillId="0" borderId="30" xfId="0" applyNumberFormat="1" applyFont="1" applyBorder="1" applyAlignment="1" applyProtection="1">
      <alignment/>
      <protection hidden="1"/>
    </xf>
    <xf numFmtId="10" fontId="46" fillId="0" borderId="0" xfId="0" applyNumberFormat="1" applyFont="1" applyBorder="1" applyAlignment="1" applyProtection="1">
      <alignment/>
      <protection hidden="1"/>
    </xf>
    <xf numFmtId="10" fontId="46" fillId="0" borderId="10" xfId="0" applyNumberFormat="1" applyFont="1" applyBorder="1" applyAlignment="1" applyProtection="1">
      <alignment/>
      <protection hidden="1"/>
    </xf>
    <xf numFmtId="10" fontId="46" fillId="0" borderId="0" xfId="0" applyNumberFormat="1" applyFont="1" applyFill="1" applyBorder="1" applyAlignment="1" applyProtection="1">
      <alignment/>
      <protection hidden="1"/>
    </xf>
    <xf numFmtId="10" fontId="46" fillId="0" borderId="10" xfId="0" applyNumberFormat="1" applyFont="1" applyFill="1" applyBorder="1" applyAlignment="1" applyProtection="1">
      <alignment/>
      <protection hidden="1"/>
    </xf>
    <xf numFmtId="10" fontId="2" fillId="0" borderId="14" xfId="49" applyNumberFormat="1" applyFont="1" applyBorder="1" applyAlignment="1" applyProtection="1">
      <alignment horizontal="right"/>
      <protection hidden="1"/>
    </xf>
    <xf numFmtId="10" fontId="2" fillId="0" borderId="18" xfId="49" applyNumberFormat="1" applyFont="1" applyBorder="1" applyAlignment="1" applyProtection="1">
      <alignment horizontal="right"/>
      <protection hidden="1"/>
    </xf>
    <xf numFmtId="10" fontId="6" fillId="8" borderId="20" xfId="49" applyNumberFormat="1" applyFont="1" applyFill="1" applyBorder="1" applyAlignment="1" applyProtection="1">
      <alignment horizontal="right"/>
      <protection hidden="1"/>
    </xf>
    <xf numFmtId="10" fontId="6" fillId="8" borderId="31" xfId="49" applyNumberFormat="1" applyFont="1" applyFill="1" applyBorder="1" applyAlignment="1" applyProtection="1">
      <alignment horizontal="right"/>
      <protection hidden="1"/>
    </xf>
    <xf numFmtId="10" fontId="2" fillId="0" borderId="0" xfId="49" applyNumberFormat="1" applyFont="1" applyBorder="1" applyAlignment="1" applyProtection="1">
      <alignment horizontal="right"/>
      <protection hidden="1"/>
    </xf>
    <xf numFmtId="10" fontId="2" fillId="0" borderId="10" xfId="49" applyNumberFormat="1" applyFont="1" applyBorder="1" applyAlignment="1" applyProtection="1">
      <alignment horizontal="right"/>
      <protection hidden="1"/>
    </xf>
    <xf numFmtId="10" fontId="6" fillId="0" borderId="0" xfId="49" applyNumberFormat="1" applyFont="1" applyFill="1" applyBorder="1" applyAlignment="1" applyProtection="1">
      <alignment horizontal="right"/>
      <protection hidden="1"/>
    </xf>
    <xf numFmtId="10" fontId="6" fillId="0" borderId="10" xfId="49" applyNumberFormat="1" applyFont="1" applyFill="1" applyBorder="1" applyAlignment="1" applyProtection="1">
      <alignment horizontal="right"/>
      <protection hidden="1"/>
    </xf>
    <xf numFmtId="10" fontId="46" fillId="0" borderId="14" xfId="0" applyNumberFormat="1" applyFont="1" applyFill="1" applyBorder="1" applyAlignment="1" applyProtection="1">
      <alignment/>
      <protection hidden="1"/>
    </xf>
    <xf numFmtId="10" fontId="46" fillId="0" borderId="18" xfId="0" applyNumberFormat="1" applyFont="1" applyFill="1" applyBorder="1" applyAlignment="1" applyProtection="1">
      <alignment/>
      <protection hidden="1"/>
    </xf>
    <xf numFmtId="0" fontId="46" fillId="0" borderId="17" xfId="0" applyFont="1" applyBorder="1" applyAlignment="1" applyProtection="1">
      <alignment/>
      <protection hidden="1"/>
    </xf>
    <xf numFmtId="0" fontId="46" fillId="0" borderId="30" xfId="0" applyFont="1" applyBorder="1" applyAlignment="1" applyProtection="1">
      <alignment/>
      <protection hidden="1"/>
    </xf>
    <xf numFmtId="10" fontId="46" fillId="0" borderId="17" xfId="0" applyNumberFormat="1" applyFont="1" applyFill="1" applyBorder="1" applyAlignment="1" applyProtection="1">
      <alignment/>
      <protection hidden="1"/>
    </xf>
    <xf numFmtId="10" fontId="46" fillId="0" borderId="30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6"/>
  <sheetViews>
    <sheetView showGridLines="0" zoomScalePageLayoutView="0" workbookViewId="0" topLeftCell="A1">
      <selection activeCell="J7" sqref="J7:M7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37" t="s">
        <v>129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72"/>
      <c r="R1" s="73"/>
      <c r="S1" s="74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340"/>
      <c r="AG1" s="340"/>
      <c r="AH1" s="341"/>
    </row>
    <row r="2" spans="1:34" ht="15">
      <c r="A2" s="342" t="s">
        <v>130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  <c r="Q2" s="76" t="s">
        <v>3</v>
      </c>
      <c r="R2" s="77"/>
      <c r="S2" s="71"/>
      <c r="T2" s="71"/>
      <c r="U2" s="78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9"/>
      <c r="AG2" s="79"/>
      <c r="AH2" s="80"/>
    </row>
    <row r="3" spans="1:34" ht="15.75" thickBot="1">
      <c r="A3" s="241" t="s">
        <v>131</v>
      </c>
      <c r="B3" s="211"/>
      <c r="C3" s="345"/>
      <c r="D3" s="345"/>
      <c r="E3" s="345"/>
      <c r="F3" s="345"/>
      <c r="G3" s="345"/>
      <c r="H3" s="345"/>
      <c r="I3" s="345"/>
      <c r="J3" s="345"/>
      <c r="K3" s="212" t="s">
        <v>132</v>
      </c>
      <c r="L3" s="213"/>
      <c r="M3" s="346"/>
      <c r="N3" s="346"/>
      <c r="O3" s="346"/>
      <c r="P3" s="347"/>
      <c r="Q3" s="109"/>
      <c r="R3" s="2"/>
      <c r="S3" s="191"/>
      <c r="T3" s="3" t="s">
        <v>5</v>
      </c>
      <c r="U3" s="190"/>
      <c r="V3" s="191"/>
      <c r="W3" s="191"/>
      <c r="X3" s="191"/>
      <c r="Y3" s="191"/>
      <c r="Z3" s="191"/>
      <c r="AA3" s="191"/>
      <c r="AB3" s="191"/>
      <c r="AC3" s="286" t="s">
        <v>6</v>
      </c>
      <c r="AD3" s="286"/>
      <c r="AE3" s="191"/>
      <c r="AF3" s="4"/>
      <c r="AG3" s="4"/>
      <c r="AH3" s="5"/>
    </row>
    <row r="4" spans="1:34" ht="15.75" thickBot="1">
      <c r="A4" s="242" t="s">
        <v>133</v>
      </c>
      <c r="B4" s="212"/>
      <c r="C4" s="348"/>
      <c r="D4" s="348"/>
      <c r="E4" s="348"/>
      <c r="F4" s="348"/>
      <c r="G4" s="348"/>
      <c r="H4" s="348"/>
      <c r="I4" s="348"/>
      <c r="J4" s="348"/>
      <c r="K4" s="214" t="s">
        <v>134</v>
      </c>
      <c r="L4" s="215"/>
      <c r="M4" s="216"/>
      <c r="N4" s="349"/>
      <c r="O4" s="349"/>
      <c r="P4" s="350"/>
      <c r="Q4" s="109"/>
      <c r="R4" s="2"/>
      <c r="S4" s="6"/>
      <c r="T4" s="6"/>
      <c r="U4" s="6" t="s">
        <v>92</v>
      </c>
      <c r="V4" s="6"/>
      <c r="W4" s="6"/>
      <c r="X4" s="6"/>
      <c r="Y4" s="6"/>
      <c r="Z4" s="191"/>
      <c r="AA4" s="191"/>
      <c r="AB4" s="318"/>
      <c r="AC4" s="318"/>
      <c r="AD4" s="318"/>
      <c r="AE4" s="191"/>
      <c r="AF4" s="314"/>
      <c r="AG4" s="314"/>
      <c r="AH4" s="314"/>
    </row>
    <row r="5" spans="1:34" ht="15.75" thickBot="1">
      <c r="A5" s="241" t="s">
        <v>135</v>
      </c>
      <c r="B5" s="211"/>
      <c r="C5" s="211"/>
      <c r="D5" s="211"/>
      <c r="E5" s="217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51"/>
      <c r="Q5" s="109"/>
      <c r="R5" s="2"/>
      <c r="S5" s="6"/>
      <c r="T5" s="6"/>
      <c r="U5" s="6" t="s">
        <v>93</v>
      </c>
      <c r="V5" s="6"/>
      <c r="W5" s="6"/>
      <c r="X5" s="6"/>
      <c r="Y5" s="6"/>
      <c r="Z5" s="191"/>
      <c r="AA5" s="191"/>
      <c r="AB5" s="318"/>
      <c r="AC5" s="318"/>
      <c r="AD5" s="318"/>
      <c r="AE5" s="191"/>
      <c r="AF5" s="314"/>
      <c r="AG5" s="314"/>
      <c r="AH5" s="314"/>
    </row>
    <row r="6" spans="1:34" ht="15.75" thickBot="1">
      <c r="A6" s="241" t="s">
        <v>136</v>
      </c>
      <c r="B6" s="211"/>
      <c r="C6" s="211"/>
      <c r="D6" s="211"/>
      <c r="E6" s="218"/>
      <c r="F6" s="218"/>
      <c r="G6" s="332"/>
      <c r="H6" s="332"/>
      <c r="I6" s="332"/>
      <c r="J6" s="332"/>
      <c r="K6" s="332"/>
      <c r="L6" s="332"/>
      <c r="M6" s="332"/>
      <c r="N6" s="332"/>
      <c r="O6" s="332"/>
      <c r="P6" s="333"/>
      <c r="Q6" s="109"/>
      <c r="R6" s="2"/>
      <c r="S6" s="6"/>
      <c r="T6" s="6"/>
      <c r="U6" s="6" t="s">
        <v>8</v>
      </c>
      <c r="V6" s="6"/>
      <c r="W6" s="6"/>
      <c r="X6" s="6"/>
      <c r="Y6" s="6"/>
      <c r="Z6" s="191"/>
      <c r="AA6" s="191"/>
      <c r="AB6" s="318"/>
      <c r="AC6" s="318"/>
      <c r="AD6" s="318"/>
      <c r="AE6" s="191"/>
      <c r="AF6" s="314"/>
      <c r="AG6" s="314"/>
      <c r="AH6" s="314"/>
    </row>
    <row r="7" spans="1:34" ht="15.75" thickBot="1">
      <c r="A7" s="243" t="s">
        <v>137</v>
      </c>
      <c r="B7" s="334"/>
      <c r="C7" s="334"/>
      <c r="D7" s="334"/>
      <c r="E7" s="334"/>
      <c r="F7" s="219"/>
      <c r="G7" s="212" t="s">
        <v>138</v>
      </c>
      <c r="H7" s="212"/>
      <c r="I7" s="220"/>
      <c r="J7" s="335"/>
      <c r="K7" s="335"/>
      <c r="L7" s="335"/>
      <c r="M7" s="335"/>
      <c r="N7" s="221"/>
      <c r="O7" s="221"/>
      <c r="P7" s="222"/>
      <c r="Q7" s="109"/>
      <c r="R7" s="2"/>
      <c r="S7" s="6"/>
      <c r="T7" s="6"/>
      <c r="U7" s="6" t="s">
        <v>9</v>
      </c>
      <c r="V7" s="6"/>
      <c r="W7" s="6"/>
      <c r="X7" s="6"/>
      <c r="Y7" s="6"/>
      <c r="Z7" s="191"/>
      <c r="AA7" s="191"/>
      <c r="AB7" s="318"/>
      <c r="AC7" s="318"/>
      <c r="AD7" s="318"/>
      <c r="AE7" s="191"/>
      <c r="AF7" s="314"/>
      <c r="AG7" s="314"/>
      <c r="AH7" s="314"/>
    </row>
    <row r="8" spans="1:34" ht="15.75" thickBot="1">
      <c r="A8" s="241" t="s">
        <v>139</v>
      </c>
      <c r="B8" s="211"/>
      <c r="C8" s="217"/>
      <c r="D8" s="217"/>
      <c r="E8" s="334"/>
      <c r="F8" s="334"/>
      <c r="G8" s="334"/>
      <c r="H8" s="334"/>
      <c r="I8" s="219"/>
      <c r="J8" s="219"/>
      <c r="K8" s="221"/>
      <c r="L8" s="221"/>
      <c r="M8" s="221"/>
      <c r="N8" s="221"/>
      <c r="O8" s="221"/>
      <c r="P8" s="222"/>
      <c r="Q8" s="109"/>
      <c r="R8" s="2"/>
      <c r="S8" s="6"/>
      <c r="T8" s="6"/>
      <c r="U8" s="6" t="s">
        <v>11</v>
      </c>
      <c r="V8" s="6"/>
      <c r="W8" s="6"/>
      <c r="X8" s="6"/>
      <c r="Y8" s="6"/>
      <c r="Z8" s="191"/>
      <c r="AA8" s="191"/>
      <c r="AB8" s="318"/>
      <c r="AC8" s="318"/>
      <c r="AD8" s="318"/>
      <c r="AE8" s="191"/>
      <c r="AF8" s="314"/>
      <c r="AG8" s="314"/>
      <c r="AH8" s="314"/>
    </row>
    <row r="9" spans="1:34" ht="15.75" thickBot="1">
      <c r="A9" s="241" t="s">
        <v>140</v>
      </c>
      <c r="B9" s="211"/>
      <c r="C9" s="211"/>
      <c r="D9" s="223"/>
      <c r="E9" s="336"/>
      <c r="F9" s="336"/>
      <c r="G9" s="336"/>
      <c r="H9" s="336"/>
      <c r="I9" s="217"/>
      <c r="J9" s="217"/>
      <c r="K9" s="221"/>
      <c r="L9" s="221"/>
      <c r="M9" s="221"/>
      <c r="N9" s="221"/>
      <c r="O9" s="221"/>
      <c r="P9" s="222"/>
      <c r="Q9" s="109"/>
      <c r="R9" s="2"/>
      <c r="S9" s="6"/>
      <c r="T9" s="6"/>
      <c r="U9" s="6" t="s">
        <v>13</v>
      </c>
      <c r="V9" s="6"/>
      <c r="W9" s="6"/>
      <c r="X9" s="6"/>
      <c r="Y9" s="6"/>
      <c r="Z9" s="191"/>
      <c r="AA9" s="191"/>
      <c r="AB9" s="318"/>
      <c r="AC9" s="318"/>
      <c r="AD9" s="318"/>
      <c r="AE9" s="191"/>
      <c r="AF9" s="314"/>
      <c r="AG9" s="314"/>
      <c r="AH9" s="314"/>
    </row>
    <row r="10" spans="1:34" ht="15">
      <c r="A10" s="321" t="s">
        <v>141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3"/>
      <c r="Q10" s="109"/>
      <c r="R10" s="2"/>
      <c r="S10" s="6"/>
      <c r="T10" s="6"/>
      <c r="U10" s="6" t="s">
        <v>15</v>
      </c>
      <c r="V10" s="6"/>
      <c r="W10" s="6"/>
      <c r="X10" s="6"/>
      <c r="Y10" s="6"/>
      <c r="Z10" s="191"/>
      <c r="AA10" s="191"/>
      <c r="AB10" s="318"/>
      <c r="AC10" s="318"/>
      <c r="AD10" s="318"/>
      <c r="AE10" s="191"/>
      <c r="AF10" s="314"/>
      <c r="AG10" s="314"/>
      <c r="AH10" s="314"/>
    </row>
    <row r="11" spans="1:34" ht="15">
      <c r="A11" s="70" t="s">
        <v>18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328"/>
      <c r="O11" s="328"/>
      <c r="P11" s="329"/>
      <c r="Q11" s="109"/>
      <c r="R11" s="2"/>
      <c r="S11" s="6"/>
      <c r="T11" s="3" t="s">
        <v>25</v>
      </c>
      <c r="U11" s="11"/>
      <c r="V11" s="191"/>
      <c r="W11" s="6"/>
      <c r="X11" s="6"/>
      <c r="Y11" s="6"/>
      <c r="Z11" s="191"/>
      <c r="AA11" s="191"/>
      <c r="AB11" s="262"/>
      <c r="AC11" s="262"/>
      <c r="AD11" s="262"/>
      <c r="AE11" s="191"/>
      <c r="AF11" s="319"/>
      <c r="AG11" s="319"/>
      <c r="AH11" s="320"/>
    </row>
    <row r="12" spans="1:34" ht="15">
      <c r="A12" s="97" t="s">
        <v>20</v>
      </c>
      <c r="B12" s="98"/>
      <c r="C12" s="98"/>
      <c r="D12" s="98"/>
      <c r="E12" s="99"/>
      <c r="F12" s="100"/>
      <c r="G12" s="100"/>
      <c r="H12" s="100"/>
      <c r="I12" s="100"/>
      <c r="J12" s="100"/>
      <c r="K12" s="100"/>
      <c r="L12" s="100"/>
      <c r="M12" s="100"/>
      <c r="N12" s="330"/>
      <c r="O12" s="330"/>
      <c r="P12" s="331"/>
      <c r="Q12" s="109"/>
      <c r="R12" s="2"/>
      <c r="S12" s="191"/>
      <c r="T12" s="10"/>
      <c r="U12" s="6" t="s">
        <v>26</v>
      </c>
      <c r="V12" s="10"/>
      <c r="W12" s="191"/>
      <c r="X12" s="191"/>
      <c r="Y12" s="191"/>
      <c r="Z12" s="191"/>
      <c r="AA12" s="191"/>
      <c r="AB12" s="313"/>
      <c r="AC12" s="313"/>
      <c r="AD12" s="313"/>
      <c r="AE12" s="191"/>
      <c r="AF12" s="314"/>
      <c r="AG12" s="314"/>
      <c r="AH12" s="314"/>
    </row>
    <row r="13" spans="1:62" ht="15">
      <c r="A13" s="324" t="s">
        <v>142</v>
      </c>
      <c r="B13" s="325"/>
      <c r="C13" s="325"/>
      <c r="D13" s="231"/>
      <c r="E13" s="259" t="s">
        <v>22</v>
      </c>
      <c r="F13" s="259"/>
      <c r="G13" s="238"/>
      <c r="H13" s="238"/>
      <c r="I13" s="231"/>
      <c r="J13" s="265" t="s">
        <v>6</v>
      </c>
      <c r="K13" s="265"/>
      <c r="L13" s="240"/>
      <c r="M13" s="240"/>
      <c r="N13" s="265" t="s">
        <v>24</v>
      </c>
      <c r="O13" s="265"/>
      <c r="P13" s="278"/>
      <c r="Q13" s="109"/>
      <c r="R13" s="2"/>
      <c r="S13" s="191"/>
      <c r="T13" s="6"/>
      <c r="U13" s="6" t="s">
        <v>27</v>
      </c>
      <c r="V13" s="6"/>
      <c r="W13" s="6"/>
      <c r="X13" s="6"/>
      <c r="Y13" s="191"/>
      <c r="Z13" s="191"/>
      <c r="AA13" s="191"/>
      <c r="AB13" s="313"/>
      <c r="AC13" s="313"/>
      <c r="AD13" s="313"/>
      <c r="AE13" s="191"/>
      <c r="AF13" s="314"/>
      <c r="AG13" s="314"/>
      <c r="AH13" s="314"/>
      <c r="BC13" s="7" t="s">
        <v>19</v>
      </c>
      <c r="BD13" s="8"/>
      <c r="BE13" s="8"/>
      <c r="BF13" s="8"/>
      <c r="BG13" s="8"/>
      <c r="BH13" s="8"/>
      <c r="BI13" s="8"/>
      <c r="BJ13" s="8"/>
    </row>
    <row r="14" spans="1:55" ht="15">
      <c r="A14" s="326" t="s">
        <v>91</v>
      </c>
      <c r="B14" s="327"/>
      <c r="C14" s="327"/>
      <c r="D14" s="238"/>
      <c r="E14" s="260"/>
      <c r="F14" s="260"/>
      <c r="G14" s="238"/>
      <c r="H14" s="238"/>
      <c r="I14" s="231"/>
      <c r="J14" s="317"/>
      <c r="K14" s="317"/>
      <c r="L14" s="231"/>
      <c r="M14" s="231"/>
      <c r="N14" s="311">
        <f>(J14*E14)</f>
        <v>0</v>
      </c>
      <c r="O14" s="311"/>
      <c r="P14" s="312"/>
      <c r="Q14" s="109"/>
      <c r="R14" s="2"/>
      <c r="S14" s="191"/>
      <c r="T14" s="6"/>
      <c r="U14" s="6" t="s">
        <v>30</v>
      </c>
      <c r="V14" s="6"/>
      <c r="W14" s="6"/>
      <c r="X14" s="6"/>
      <c r="Y14" s="191"/>
      <c r="Z14" s="191"/>
      <c r="AA14" s="191"/>
      <c r="AB14" s="313"/>
      <c r="AC14" s="313"/>
      <c r="AD14" s="313"/>
      <c r="AE14" s="191"/>
      <c r="AF14" s="314"/>
      <c r="AG14" s="314"/>
      <c r="AH14" s="314"/>
      <c r="BC14" s="7" t="s">
        <v>21</v>
      </c>
    </row>
    <row r="15" spans="1:34" ht="15">
      <c r="A15" s="109"/>
      <c r="B15" s="231"/>
      <c r="C15" s="231"/>
      <c r="D15" s="237"/>
      <c r="E15" s="237"/>
      <c r="F15" s="231"/>
      <c r="G15" s="231"/>
      <c r="H15" s="231"/>
      <c r="I15" s="231"/>
      <c r="J15" s="231"/>
      <c r="K15" s="231"/>
      <c r="L15" s="231"/>
      <c r="M15" s="231"/>
      <c r="N15" s="269">
        <f>SUM(N14:P14)</f>
        <v>0</v>
      </c>
      <c r="O15" s="269"/>
      <c r="P15" s="270"/>
      <c r="Q15" s="109"/>
      <c r="R15" s="2"/>
      <c r="S15" s="191"/>
      <c r="T15" s="6"/>
      <c r="U15" s="6" t="s">
        <v>32</v>
      </c>
      <c r="V15" s="6"/>
      <c r="W15" s="6"/>
      <c r="X15" s="6"/>
      <c r="Y15" s="191"/>
      <c r="Z15" s="191"/>
      <c r="AA15" s="191"/>
      <c r="AB15" s="313"/>
      <c r="AC15" s="313"/>
      <c r="AD15" s="313"/>
      <c r="AE15" s="191"/>
      <c r="AF15" s="314"/>
      <c r="AG15" s="314"/>
      <c r="AH15" s="314"/>
    </row>
    <row r="16" spans="1:34" ht="15">
      <c r="A16" s="101" t="s">
        <v>19</v>
      </c>
      <c r="B16" s="102"/>
      <c r="C16" s="103">
        <v>1</v>
      </c>
      <c r="D16" s="102"/>
      <c r="E16" s="102"/>
      <c r="F16" s="102"/>
      <c r="G16" s="102"/>
      <c r="H16" s="102"/>
      <c r="I16" s="102"/>
      <c r="J16" s="102"/>
      <c r="K16" s="102"/>
      <c r="L16" s="104"/>
      <c r="M16" s="104"/>
      <c r="N16" s="315"/>
      <c r="O16" s="315"/>
      <c r="P16" s="316"/>
      <c r="Q16" s="109"/>
      <c r="R16" s="2"/>
      <c r="S16" s="191"/>
      <c r="T16" s="6"/>
      <c r="U16" s="6" t="s">
        <v>34</v>
      </c>
      <c r="V16" s="6"/>
      <c r="W16" s="6"/>
      <c r="X16" s="6"/>
      <c r="Y16" s="191"/>
      <c r="Z16" s="191"/>
      <c r="AA16" s="191"/>
      <c r="AB16" s="313"/>
      <c r="AC16" s="313"/>
      <c r="AD16" s="313"/>
      <c r="AE16" s="191"/>
      <c r="AF16" s="314"/>
      <c r="AG16" s="314"/>
      <c r="AH16" s="314"/>
    </row>
    <row r="17" spans="1:34" ht="15">
      <c r="A17" s="263" t="s">
        <v>28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64"/>
      <c r="Q17" s="109"/>
      <c r="R17" s="2"/>
      <c r="S17" s="191"/>
      <c r="T17" s="6"/>
      <c r="U17" s="6" t="s">
        <v>36</v>
      </c>
      <c r="V17" s="6"/>
      <c r="W17" s="6"/>
      <c r="X17" s="6"/>
      <c r="Y17" s="191"/>
      <c r="Z17" s="191"/>
      <c r="AA17" s="191"/>
      <c r="AB17" s="313"/>
      <c r="AC17" s="313"/>
      <c r="AD17" s="313"/>
      <c r="AE17" s="191"/>
      <c r="AF17" s="314"/>
      <c r="AG17" s="314"/>
      <c r="AH17" s="314"/>
    </row>
    <row r="18" spans="1:34" ht="15">
      <c r="A18" s="109"/>
      <c r="B18" s="231"/>
      <c r="C18" s="231" t="s">
        <v>29</v>
      </c>
      <c r="D18" s="231"/>
      <c r="E18" s="231"/>
      <c r="F18" s="231"/>
      <c r="G18" s="239"/>
      <c r="H18" s="239"/>
      <c r="I18" s="231"/>
      <c r="J18" s="12"/>
      <c r="K18" s="12"/>
      <c r="L18" s="12">
        <v>0.2</v>
      </c>
      <c r="M18" s="230">
        <f>IF($C$16=1,'Cálculo Auxiliares'!L58,0)</f>
        <v>0.2</v>
      </c>
      <c r="N18" s="272">
        <f>(N$15*M18)</f>
        <v>0</v>
      </c>
      <c r="O18" s="272"/>
      <c r="P18" s="273"/>
      <c r="Q18" s="109"/>
      <c r="R18" s="2"/>
      <c r="S18" s="191"/>
      <c r="T18" s="6"/>
      <c r="U18" s="6" t="s">
        <v>38</v>
      </c>
      <c r="V18" s="6"/>
      <c r="W18" s="6"/>
      <c r="X18" s="6"/>
      <c r="Y18" s="191"/>
      <c r="Z18" s="191"/>
      <c r="AA18" s="191"/>
      <c r="AB18" s="313"/>
      <c r="AC18" s="313"/>
      <c r="AD18" s="313"/>
      <c r="AE18" s="191"/>
      <c r="AF18" s="314"/>
      <c r="AG18" s="314"/>
      <c r="AH18" s="314"/>
    </row>
    <row r="19" spans="1:34" ht="15.75" thickBot="1">
      <c r="A19" s="109"/>
      <c r="B19" s="231"/>
      <c r="C19" s="231" t="s">
        <v>31</v>
      </c>
      <c r="D19" s="231"/>
      <c r="E19" s="231"/>
      <c r="F19" s="231"/>
      <c r="G19" s="239"/>
      <c r="H19" s="239"/>
      <c r="I19" s="231"/>
      <c r="J19" s="230"/>
      <c r="K19" s="230"/>
      <c r="L19" s="230">
        <v>0.015</v>
      </c>
      <c r="M19" s="230">
        <f>IF($C$16=1,'Cálculo Auxiliares'!L59,0)</f>
        <v>0.015</v>
      </c>
      <c r="N19" s="272">
        <f>(N$15*M19)</f>
        <v>0</v>
      </c>
      <c r="O19" s="272"/>
      <c r="P19" s="273"/>
      <c r="Q19" s="109"/>
      <c r="R19" s="2"/>
      <c r="S19" s="191"/>
      <c r="T19" s="191"/>
      <c r="U19" s="192" t="s">
        <v>43</v>
      </c>
      <c r="V19" s="191"/>
      <c r="W19" s="191"/>
      <c r="X19" s="191"/>
      <c r="Y19" s="191"/>
      <c r="Z19" s="191"/>
      <c r="AA19" s="191"/>
      <c r="AB19" s="299"/>
      <c r="AC19" s="299"/>
      <c r="AD19" s="299"/>
      <c r="AE19" s="191"/>
      <c r="AF19" s="309">
        <f>SUM(AF4:AH18)</f>
        <v>0</v>
      </c>
      <c r="AG19" s="309"/>
      <c r="AH19" s="310"/>
    </row>
    <row r="20" spans="1:34" ht="15.75" thickBot="1">
      <c r="A20" s="109"/>
      <c r="B20" s="231"/>
      <c r="C20" s="231" t="s">
        <v>33</v>
      </c>
      <c r="D20" s="231"/>
      <c r="E20" s="231"/>
      <c r="F20" s="231"/>
      <c r="G20" s="239"/>
      <c r="H20" s="239"/>
      <c r="I20" s="231"/>
      <c r="J20" s="230"/>
      <c r="K20" s="230"/>
      <c r="L20" s="230">
        <v>0.01</v>
      </c>
      <c r="M20" s="230">
        <f>IF($C$16=1,'Cálculo Auxiliares'!L60,0)</f>
        <v>0.01</v>
      </c>
      <c r="N20" s="272">
        <f aca="true" t="shared" si="0" ref="N20:N25">(N$15*M20)</f>
        <v>0</v>
      </c>
      <c r="O20" s="272"/>
      <c r="P20" s="273"/>
      <c r="Q20" s="66"/>
      <c r="R20" s="67"/>
      <c r="S20" s="68"/>
      <c r="T20" s="275" t="s">
        <v>44</v>
      </c>
      <c r="U20" s="275"/>
      <c r="V20" s="275"/>
      <c r="W20" s="275"/>
      <c r="X20" s="275"/>
      <c r="Y20" s="275"/>
      <c r="Z20" s="69"/>
      <c r="AA20" s="69"/>
      <c r="AB20" s="69"/>
      <c r="AC20" s="69"/>
      <c r="AD20" s="69"/>
      <c r="AE20" s="69"/>
      <c r="AF20" s="274">
        <f>SUM(N54,AF19)</f>
        <v>0</v>
      </c>
      <c r="AG20" s="275"/>
      <c r="AH20" s="276"/>
    </row>
    <row r="21" spans="1:34" ht="15">
      <c r="A21" s="109"/>
      <c r="B21" s="231"/>
      <c r="C21" s="231" t="s">
        <v>35</v>
      </c>
      <c r="D21" s="231"/>
      <c r="E21" s="231"/>
      <c r="F21" s="231"/>
      <c r="G21" s="239"/>
      <c r="H21" s="239"/>
      <c r="I21" s="231"/>
      <c r="J21" s="230"/>
      <c r="K21" s="230"/>
      <c r="L21" s="230">
        <v>0.002</v>
      </c>
      <c r="M21" s="230">
        <f>IF($C$16=1,'Cálculo Auxiliares'!L61,0)</f>
        <v>0.002</v>
      </c>
      <c r="N21" s="272">
        <f t="shared" si="0"/>
        <v>0</v>
      </c>
      <c r="O21" s="272"/>
      <c r="P21" s="273"/>
      <c r="Q21" s="81"/>
      <c r="R21" s="82"/>
      <c r="S21" s="83"/>
      <c r="T21" s="84" t="s">
        <v>46</v>
      </c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5"/>
      <c r="AH21" s="86"/>
    </row>
    <row r="22" spans="1:34" ht="15">
      <c r="A22" s="109"/>
      <c r="B22" s="231"/>
      <c r="C22" s="231" t="s">
        <v>37</v>
      </c>
      <c r="D22" s="231"/>
      <c r="E22" s="231"/>
      <c r="F22" s="231"/>
      <c r="G22" s="239"/>
      <c r="H22" s="239"/>
      <c r="I22" s="231"/>
      <c r="J22" s="230"/>
      <c r="K22" s="230"/>
      <c r="L22" s="230">
        <v>0.025</v>
      </c>
      <c r="M22" s="230">
        <f>IF($C$16=1,'Cálculo Auxiliares'!L62,0)</f>
        <v>0.025</v>
      </c>
      <c r="N22" s="272">
        <f t="shared" si="0"/>
        <v>0</v>
      </c>
      <c r="O22" s="272"/>
      <c r="P22" s="273"/>
      <c r="Q22" s="109"/>
      <c r="R22" s="2"/>
      <c r="S22" s="191"/>
      <c r="T22" s="191"/>
      <c r="U22" s="191" t="s">
        <v>48</v>
      </c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303">
        <f>AF20</f>
        <v>0</v>
      </c>
      <c r="AG22" s="303"/>
      <c r="AH22" s="304"/>
    </row>
    <row r="23" spans="1:34" ht="15">
      <c r="A23" s="109"/>
      <c r="B23" s="231"/>
      <c r="C23" s="231" t="s">
        <v>39</v>
      </c>
      <c r="D23" s="231"/>
      <c r="E23" s="231"/>
      <c r="F23" s="231"/>
      <c r="G23" s="239"/>
      <c r="H23" s="239"/>
      <c r="I23" s="231"/>
      <c r="J23" s="230"/>
      <c r="K23" s="230"/>
      <c r="L23" s="230">
        <v>0.08</v>
      </c>
      <c r="M23" s="230">
        <v>0.08</v>
      </c>
      <c r="N23" s="272">
        <f t="shared" si="0"/>
        <v>0</v>
      </c>
      <c r="O23" s="272"/>
      <c r="P23" s="273"/>
      <c r="Q23" s="109"/>
      <c r="R23" s="2"/>
      <c r="S23" s="191"/>
      <c r="T23" s="191"/>
      <c r="U23" s="191" t="s">
        <v>50</v>
      </c>
      <c r="V23" s="191"/>
      <c r="W23" s="191"/>
      <c r="X23" s="191"/>
      <c r="Y23" s="191"/>
      <c r="Z23" s="191"/>
      <c r="AA23" s="191"/>
      <c r="AB23" s="191"/>
      <c r="AC23" s="191"/>
      <c r="AD23" s="191"/>
      <c r="AE23" s="256"/>
      <c r="AF23" s="305">
        <f>(AF22*AE23)</f>
        <v>0</v>
      </c>
      <c r="AG23" s="305"/>
      <c r="AH23" s="306"/>
    </row>
    <row r="24" spans="1:34" ht="15">
      <c r="A24" s="109"/>
      <c r="B24" s="231"/>
      <c r="C24" s="231" t="s">
        <v>40</v>
      </c>
      <c r="D24" s="231"/>
      <c r="E24" s="231"/>
      <c r="F24" s="231"/>
      <c r="G24" s="239"/>
      <c r="H24" s="239"/>
      <c r="I24" s="231"/>
      <c r="J24" s="230"/>
      <c r="K24" s="230"/>
      <c r="L24" s="230">
        <v>0.03</v>
      </c>
      <c r="M24" s="230">
        <f>IF($C$16=1,'Cálculo Auxiliares'!L64,0)</f>
        <v>0.03</v>
      </c>
      <c r="N24" s="272">
        <f t="shared" si="0"/>
        <v>0</v>
      </c>
      <c r="O24" s="272"/>
      <c r="P24" s="273"/>
      <c r="Q24" s="109"/>
      <c r="R24" s="2"/>
      <c r="S24" s="191"/>
      <c r="T24" s="191"/>
      <c r="U24" s="192" t="s">
        <v>43</v>
      </c>
      <c r="V24" s="191"/>
      <c r="W24" s="191"/>
      <c r="X24" s="191"/>
      <c r="Y24" s="191"/>
      <c r="Z24" s="191"/>
      <c r="AA24" s="191"/>
      <c r="AB24" s="191"/>
      <c r="AC24" s="191"/>
      <c r="AD24" s="191"/>
      <c r="AE24" s="12"/>
      <c r="AF24" s="303">
        <f>SUM(AF22:AH23)</f>
        <v>0</v>
      </c>
      <c r="AG24" s="303"/>
      <c r="AH24" s="304"/>
    </row>
    <row r="25" spans="1:34" ht="15">
      <c r="A25" s="109"/>
      <c r="B25" s="231"/>
      <c r="C25" s="231" t="s">
        <v>41</v>
      </c>
      <c r="D25" s="231"/>
      <c r="E25" s="231"/>
      <c r="F25" s="231"/>
      <c r="G25" s="239"/>
      <c r="H25" s="239"/>
      <c r="I25" s="231"/>
      <c r="J25" s="230"/>
      <c r="K25" s="230"/>
      <c r="L25" s="230">
        <v>0.006</v>
      </c>
      <c r="M25" s="230">
        <f>IF($C$16=1,'Cálculo Auxiliares'!L65,0)</f>
        <v>0.006</v>
      </c>
      <c r="N25" s="272">
        <f t="shared" si="0"/>
        <v>0</v>
      </c>
      <c r="O25" s="272"/>
      <c r="P25" s="273"/>
      <c r="Q25" s="87"/>
      <c r="R25" s="77"/>
      <c r="S25" s="71"/>
      <c r="T25" s="84" t="s">
        <v>53</v>
      </c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88"/>
      <c r="AH25" s="89"/>
    </row>
    <row r="26" spans="1:34" ht="15">
      <c r="A26" s="109"/>
      <c r="B26" s="231"/>
      <c r="C26" s="13" t="s">
        <v>42</v>
      </c>
      <c r="D26" s="13"/>
      <c r="E26" s="13"/>
      <c r="F26" s="13"/>
      <c r="G26" s="239"/>
      <c r="H26" s="239"/>
      <c r="I26" s="231"/>
      <c r="J26" s="239"/>
      <c r="K26" s="234"/>
      <c r="L26" s="234"/>
      <c r="M26" s="230">
        <f>SUM(M18:M25)</f>
        <v>0.3680000000000001</v>
      </c>
      <c r="N26" s="294">
        <f>SUM(N18:P25)</f>
        <v>0</v>
      </c>
      <c r="O26" s="294"/>
      <c r="P26" s="295"/>
      <c r="Q26" s="109"/>
      <c r="R26" s="2"/>
      <c r="S26" s="191"/>
      <c r="T26" s="191"/>
      <c r="U26" s="191" t="s">
        <v>55</v>
      </c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307">
        <f>AF24</f>
        <v>0</v>
      </c>
      <c r="AG26" s="307"/>
      <c r="AH26" s="308"/>
    </row>
    <row r="27" spans="1:34" ht="15">
      <c r="A27" s="109"/>
      <c r="B27" s="231"/>
      <c r="C27" s="231"/>
      <c r="D27" s="231"/>
      <c r="E27" s="13"/>
      <c r="F27" s="231"/>
      <c r="G27" s="231"/>
      <c r="H27" s="231"/>
      <c r="I27" s="231"/>
      <c r="J27" s="231"/>
      <c r="K27" s="14"/>
      <c r="L27" s="234"/>
      <c r="M27" s="234"/>
      <c r="N27" s="272"/>
      <c r="O27" s="272"/>
      <c r="P27" s="273"/>
      <c r="Q27" s="109"/>
      <c r="R27" s="2"/>
      <c r="S27" s="191"/>
      <c r="T27" s="191"/>
      <c r="U27" s="191" t="s">
        <v>57</v>
      </c>
      <c r="V27" s="191"/>
      <c r="W27" s="191"/>
      <c r="X27" s="191"/>
      <c r="Y27" s="191"/>
      <c r="Z27" s="191"/>
      <c r="AA27" s="191"/>
      <c r="AB27" s="191"/>
      <c r="AC27" s="191"/>
      <c r="AD27" s="191"/>
      <c r="AE27" s="256"/>
      <c r="AF27" s="305">
        <f>(AE27*AF26)</f>
        <v>0</v>
      </c>
      <c r="AG27" s="305"/>
      <c r="AH27" s="306"/>
    </row>
    <row r="28" spans="1:34" ht="15">
      <c r="A28" s="277" t="s">
        <v>45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78"/>
      <c r="Q28" s="109"/>
      <c r="R28" s="2"/>
      <c r="S28" s="191"/>
      <c r="T28" s="191"/>
      <c r="U28" s="192" t="s">
        <v>43</v>
      </c>
      <c r="V28" s="192"/>
      <c r="W28" s="191"/>
      <c r="X28" s="191"/>
      <c r="Y28" s="191"/>
      <c r="Z28" s="191"/>
      <c r="AA28" s="191"/>
      <c r="AB28" s="191"/>
      <c r="AC28" s="191"/>
      <c r="AD28" s="191"/>
      <c r="AE28" s="191"/>
      <c r="AF28" s="303">
        <f>SUM(AF26:AH27)</f>
        <v>0</v>
      </c>
      <c r="AG28" s="303"/>
      <c r="AH28" s="304"/>
    </row>
    <row r="29" spans="1:34" ht="15">
      <c r="A29" s="109"/>
      <c r="B29" s="231"/>
      <c r="C29" s="15" t="s">
        <v>47</v>
      </c>
      <c r="D29" s="15"/>
      <c r="E29" s="15"/>
      <c r="F29" s="15"/>
      <c r="G29" s="239"/>
      <c r="H29" s="239"/>
      <c r="I29" s="231"/>
      <c r="J29" s="271">
        <v>0.11111111111111109</v>
      </c>
      <c r="K29" s="271"/>
      <c r="L29" s="271"/>
      <c r="M29" s="271"/>
      <c r="N29" s="272">
        <f>(N$15*J29)</f>
        <v>0</v>
      </c>
      <c r="O29" s="272"/>
      <c r="P29" s="273"/>
      <c r="Q29" s="87"/>
      <c r="R29" s="77"/>
      <c r="S29" s="71"/>
      <c r="T29" s="84" t="s">
        <v>60</v>
      </c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90"/>
      <c r="AG29" s="91"/>
      <c r="AH29" s="92"/>
    </row>
    <row r="30" spans="1:34" ht="15">
      <c r="A30" s="109"/>
      <c r="B30" s="231"/>
      <c r="C30" s="15" t="s">
        <v>49</v>
      </c>
      <c r="D30" s="15"/>
      <c r="E30" s="15"/>
      <c r="F30" s="15"/>
      <c r="G30" s="239"/>
      <c r="H30" s="239"/>
      <c r="I30" s="231"/>
      <c r="J30" s="261">
        <v>0.0194</v>
      </c>
      <c r="K30" s="262"/>
      <c r="L30" s="262"/>
      <c r="M30" s="262"/>
      <c r="N30" s="272">
        <f aca="true" t="shared" si="1" ref="N30:N36">(N$15*J30)</f>
        <v>0</v>
      </c>
      <c r="O30" s="272"/>
      <c r="P30" s="273"/>
      <c r="Q30" s="109"/>
      <c r="R30" s="2"/>
      <c r="S30" s="191"/>
      <c r="T30" s="11"/>
      <c r="U30" s="191" t="s">
        <v>62</v>
      </c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303">
        <f>AF28</f>
        <v>0</v>
      </c>
      <c r="AG30" s="303"/>
      <c r="AH30" s="304"/>
    </row>
    <row r="31" spans="1:34" ht="15">
      <c r="A31" s="109"/>
      <c r="B31" s="231"/>
      <c r="C31" s="15" t="s">
        <v>51</v>
      </c>
      <c r="D31" s="15"/>
      <c r="E31" s="15"/>
      <c r="F31" s="15"/>
      <c r="G31" s="239"/>
      <c r="H31" s="239"/>
      <c r="I31" s="231"/>
      <c r="J31" s="261">
        <v>0.0139</v>
      </c>
      <c r="K31" s="262"/>
      <c r="L31" s="262"/>
      <c r="M31" s="262"/>
      <c r="N31" s="272">
        <f t="shared" si="1"/>
        <v>0</v>
      </c>
      <c r="O31" s="272"/>
      <c r="P31" s="273"/>
      <c r="Q31" s="109"/>
      <c r="R31" s="2"/>
      <c r="S31" s="191"/>
      <c r="T31" s="11"/>
      <c r="U31" s="191" t="s">
        <v>63</v>
      </c>
      <c r="V31" s="191"/>
      <c r="W31" s="191"/>
      <c r="X31" s="191"/>
      <c r="Y31" s="191"/>
      <c r="Z31" s="191"/>
      <c r="AA31" s="191"/>
      <c r="AB31" s="191"/>
      <c r="AC31" s="191"/>
      <c r="AD31" s="191"/>
      <c r="AE31" s="257"/>
      <c r="AF31" s="301">
        <f>(AF$30*AE31)</f>
        <v>0</v>
      </c>
      <c r="AG31" s="301"/>
      <c r="AH31" s="302"/>
    </row>
    <row r="32" spans="1:34" ht="15">
      <c r="A32" s="109"/>
      <c r="B32" s="231"/>
      <c r="C32" s="15" t="s">
        <v>52</v>
      </c>
      <c r="D32" s="15"/>
      <c r="E32" s="15"/>
      <c r="F32" s="15"/>
      <c r="G32" s="239"/>
      <c r="H32" s="239"/>
      <c r="I32" s="231"/>
      <c r="J32" s="261">
        <v>0.0033</v>
      </c>
      <c r="K32" s="262"/>
      <c r="L32" s="262"/>
      <c r="M32" s="262"/>
      <c r="N32" s="272">
        <f t="shared" si="1"/>
        <v>0</v>
      </c>
      <c r="O32" s="272"/>
      <c r="P32" s="273"/>
      <c r="Q32" s="109"/>
      <c r="R32" s="2"/>
      <c r="S32" s="191"/>
      <c r="T32" s="11"/>
      <c r="U32" s="191" t="s">
        <v>65</v>
      </c>
      <c r="V32" s="191"/>
      <c r="W32" s="191"/>
      <c r="X32" s="191"/>
      <c r="Y32" s="191"/>
      <c r="Z32" s="191"/>
      <c r="AA32" s="191"/>
      <c r="AB32" s="191"/>
      <c r="AC32" s="191"/>
      <c r="AD32" s="191"/>
      <c r="AE32" s="257"/>
      <c r="AF32" s="301">
        <f>(AF$30*AE32)</f>
        <v>0</v>
      </c>
      <c r="AG32" s="301"/>
      <c r="AH32" s="302"/>
    </row>
    <row r="33" spans="1:34" ht="15">
      <c r="A33" s="109"/>
      <c r="B33" s="231"/>
      <c r="C33" s="15" t="s">
        <v>54</v>
      </c>
      <c r="D33" s="15"/>
      <c r="E33" s="15"/>
      <c r="F33" s="15"/>
      <c r="G33" s="239"/>
      <c r="H33" s="239"/>
      <c r="I33" s="231"/>
      <c r="J33" s="261">
        <v>0.0027</v>
      </c>
      <c r="K33" s="262"/>
      <c r="L33" s="262"/>
      <c r="M33" s="262"/>
      <c r="N33" s="272">
        <f t="shared" si="1"/>
        <v>0</v>
      </c>
      <c r="O33" s="272"/>
      <c r="P33" s="273"/>
      <c r="Q33" s="109"/>
      <c r="R33" s="2"/>
      <c r="S33" s="191"/>
      <c r="T33" s="191"/>
      <c r="U33" s="191" t="s">
        <v>67</v>
      </c>
      <c r="V33" s="191"/>
      <c r="W33" s="191"/>
      <c r="X33" s="191"/>
      <c r="Y33" s="191"/>
      <c r="Z33" s="191"/>
      <c r="AA33" s="191"/>
      <c r="AB33" s="191"/>
      <c r="AC33" s="191"/>
      <c r="AD33" s="191"/>
      <c r="AE33" s="257"/>
      <c r="AF33" s="301">
        <f>(AF$30*AE33)</f>
        <v>0</v>
      </c>
      <c r="AG33" s="301"/>
      <c r="AH33" s="302"/>
    </row>
    <row r="34" spans="1:34" ht="15">
      <c r="A34" s="109"/>
      <c r="B34" s="231"/>
      <c r="C34" s="17" t="s">
        <v>56</v>
      </c>
      <c r="D34" s="17"/>
      <c r="E34" s="17"/>
      <c r="F34" s="17"/>
      <c r="G34" s="239"/>
      <c r="H34" s="239"/>
      <c r="I34" s="231"/>
      <c r="J34" s="298">
        <v>0.0007</v>
      </c>
      <c r="K34" s="298"/>
      <c r="L34" s="298"/>
      <c r="M34" s="298"/>
      <c r="N34" s="272">
        <f t="shared" si="1"/>
        <v>0</v>
      </c>
      <c r="O34" s="272"/>
      <c r="P34" s="273"/>
      <c r="Q34" s="109"/>
      <c r="R34" s="2"/>
      <c r="S34" s="191"/>
      <c r="T34" s="191"/>
      <c r="U34" s="191" t="s">
        <v>69</v>
      </c>
      <c r="V34" s="191"/>
      <c r="W34" s="191"/>
      <c r="X34" s="191"/>
      <c r="Y34" s="191"/>
      <c r="Z34" s="191"/>
      <c r="AA34" s="191"/>
      <c r="AB34" s="191"/>
      <c r="AC34" s="191"/>
      <c r="AD34" s="191"/>
      <c r="AE34" s="257"/>
      <c r="AF34" s="301">
        <f>(AF$30*AE34)</f>
        <v>0</v>
      </c>
      <c r="AG34" s="301"/>
      <c r="AH34" s="302"/>
    </row>
    <row r="35" spans="1:34" ht="15">
      <c r="A35" s="109"/>
      <c r="B35" s="231"/>
      <c r="C35" s="15" t="s">
        <v>58</v>
      </c>
      <c r="D35" s="15"/>
      <c r="E35" s="15"/>
      <c r="F35" s="15"/>
      <c r="G35" s="239"/>
      <c r="H35" s="239"/>
      <c r="I35" s="231"/>
      <c r="J35" s="261">
        <v>0.0002</v>
      </c>
      <c r="K35" s="262"/>
      <c r="L35" s="262"/>
      <c r="M35" s="262"/>
      <c r="N35" s="272">
        <f t="shared" si="1"/>
        <v>0</v>
      </c>
      <c r="O35" s="272"/>
      <c r="P35" s="273"/>
      <c r="Q35" s="109"/>
      <c r="R35" s="2"/>
      <c r="S35" s="191"/>
      <c r="T35" s="191"/>
      <c r="U35" s="192" t="s">
        <v>71</v>
      </c>
      <c r="V35" s="192"/>
      <c r="W35" s="192"/>
      <c r="X35" s="191"/>
      <c r="Y35" s="191"/>
      <c r="Z35" s="191"/>
      <c r="AA35" s="191"/>
      <c r="AB35" s="191"/>
      <c r="AC35" s="191"/>
      <c r="AD35" s="20"/>
      <c r="AE35" s="21">
        <f>SUM(AE31:AE34)</f>
        <v>0</v>
      </c>
      <c r="AF35" s="269">
        <f>SUM(AF31:AH34)</f>
        <v>0</v>
      </c>
      <c r="AG35" s="269"/>
      <c r="AH35" s="270"/>
    </row>
    <row r="36" spans="1:34" ht="15.75" thickBot="1">
      <c r="A36" s="109"/>
      <c r="B36" s="231"/>
      <c r="C36" s="15" t="s">
        <v>59</v>
      </c>
      <c r="D36" s="15"/>
      <c r="E36" s="15"/>
      <c r="F36" s="15"/>
      <c r="G36" s="239"/>
      <c r="H36" s="239"/>
      <c r="I36" s="231"/>
      <c r="J36" s="271">
        <v>0.0833333333333333</v>
      </c>
      <c r="K36" s="271"/>
      <c r="L36" s="271"/>
      <c r="M36" s="271"/>
      <c r="N36" s="272">
        <f t="shared" si="1"/>
        <v>0</v>
      </c>
      <c r="O36" s="272"/>
      <c r="P36" s="273"/>
      <c r="Q36" s="109"/>
      <c r="R36" s="2"/>
      <c r="S36" s="191"/>
      <c r="T36" s="191"/>
      <c r="U36" s="191"/>
      <c r="V36" s="9"/>
      <c r="W36" s="191"/>
      <c r="X36" s="191"/>
      <c r="Y36" s="191"/>
      <c r="Z36" s="191"/>
      <c r="AA36" s="191"/>
      <c r="AB36" s="191"/>
      <c r="AC36" s="191"/>
      <c r="AD36" s="191"/>
      <c r="AE36" s="191"/>
      <c r="AF36" s="299"/>
      <c r="AG36" s="299"/>
      <c r="AH36" s="300"/>
    </row>
    <row r="37" spans="1:34" ht="15">
      <c r="A37" s="109"/>
      <c r="B37" s="231"/>
      <c r="C37" s="13" t="s">
        <v>61</v>
      </c>
      <c r="D37" s="231"/>
      <c r="E37" s="231"/>
      <c r="F37" s="231"/>
      <c r="G37" s="239"/>
      <c r="H37" s="239"/>
      <c r="I37" s="231"/>
      <c r="J37" s="231"/>
      <c r="K37" s="231"/>
      <c r="L37" s="284">
        <f>SUM(J29:M36)</f>
        <v>0.23464444444444438</v>
      </c>
      <c r="M37" s="284"/>
      <c r="N37" s="294">
        <f>SUM(N29:P36)</f>
        <v>0</v>
      </c>
      <c r="O37" s="294"/>
      <c r="P37" s="295"/>
      <c r="Q37" s="58"/>
      <c r="R37" s="59"/>
      <c r="S37" s="60"/>
      <c r="T37" s="61" t="s">
        <v>74</v>
      </c>
      <c r="U37" s="61"/>
      <c r="V37" s="61"/>
      <c r="W37" s="61"/>
      <c r="X37" s="61"/>
      <c r="Y37" s="61"/>
      <c r="Z37" s="61"/>
      <c r="AA37" s="62"/>
      <c r="AB37" s="62"/>
      <c r="AC37" s="60"/>
      <c r="AD37" s="60"/>
      <c r="AE37" s="60"/>
      <c r="AF37" s="292">
        <f>SUM(AF30,AF35)</f>
        <v>0</v>
      </c>
      <c r="AG37" s="292"/>
      <c r="AH37" s="293"/>
    </row>
    <row r="38" spans="1:34" ht="15.75" thickBot="1">
      <c r="A38" s="109"/>
      <c r="B38" s="231"/>
      <c r="C38" s="231"/>
      <c r="D38" s="231"/>
      <c r="E38" s="13"/>
      <c r="F38" s="231"/>
      <c r="G38" s="231"/>
      <c r="H38" s="231"/>
      <c r="I38" s="231"/>
      <c r="J38" s="231"/>
      <c r="K38" s="231"/>
      <c r="L38" s="234"/>
      <c r="M38" s="234"/>
      <c r="N38" s="232"/>
      <c r="O38" s="232"/>
      <c r="P38" s="233"/>
      <c r="Q38" s="63"/>
      <c r="R38" s="64"/>
      <c r="S38" s="64"/>
      <c r="T38" s="65" t="s">
        <v>76</v>
      </c>
      <c r="U38" s="65"/>
      <c r="V38" s="65"/>
      <c r="W38" s="65"/>
      <c r="X38" s="65"/>
      <c r="Y38" s="65"/>
      <c r="Z38" s="65"/>
      <c r="AA38" s="64"/>
      <c r="AB38" s="64"/>
      <c r="AC38" s="64"/>
      <c r="AD38" s="64"/>
      <c r="AE38" s="64"/>
      <c r="AF38" s="296">
        <f>(AF37*12)</f>
        <v>0</v>
      </c>
      <c r="AG38" s="296"/>
      <c r="AH38" s="297"/>
    </row>
    <row r="39" spans="1:34" ht="15.75" thickBot="1">
      <c r="A39" s="277" t="s">
        <v>64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78"/>
      <c r="Q39" s="185"/>
      <c r="R39" s="186"/>
      <c r="S39" s="186"/>
      <c r="T39" s="187" t="s">
        <v>128</v>
      </c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274">
        <f>AF37/120</f>
        <v>0</v>
      </c>
      <c r="AG39" s="275"/>
      <c r="AH39" s="276"/>
    </row>
    <row r="40" spans="1:34" ht="15">
      <c r="A40" s="109"/>
      <c r="B40" s="231"/>
      <c r="C40" s="15" t="s">
        <v>66</v>
      </c>
      <c r="D40" s="15"/>
      <c r="E40" s="15"/>
      <c r="F40" s="15"/>
      <c r="G40" s="239"/>
      <c r="H40" s="239"/>
      <c r="I40" s="231"/>
      <c r="J40" s="231"/>
      <c r="K40" s="19"/>
      <c r="L40" s="229"/>
      <c r="M40" s="229">
        <v>0.0042</v>
      </c>
      <c r="N40" s="279">
        <f>(N$15*M40)</f>
        <v>0</v>
      </c>
      <c r="O40" s="279"/>
      <c r="P40" s="280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5">
      <c r="A41" s="109"/>
      <c r="B41" s="231"/>
      <c r="C41" s="15" t="s">
        <v>68</v>
      </c>
      <c r="D41" s="15"/>
      <c r="E41" s="15"/>
      <c r="F41" s="15"/>
      <c r="G41" s="239"/>
      <c r="H41" s="239"/>
      <c r="I41" s="231"/>
      <c r="J41" s="231"/>
      <c r="K41" s="19"/>
      <c r="L41" s="229"/>
      <c r="M41" s="229">
        <v>0.0016</v>
      </c>
      <c r="N41" s="279">
        <f aca="true" t="shared" si="2" ref="N41:N46">(N$15*M41)</f>
        <v>0</v>
      </c>
      <c r="O41" s="279"/>
      <c r="P41" s="280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5">
      <c r="A42" s="109"/>
      <c r="B42" s="231"/>
      <c r="C42" s="15" t="s">
        <v>70</v>
      </c>
      <c r="D42" s="15"/>
      <c r="E42" s="15"/>
      <c r="F42" s="15"/>
      <c r="G42" s="239"/>
      <c r="H42" s="239"/>
      <c r="I42" s="231"/>
      <c r="J42" s="231"/>
      <c r="K42" s="19"/>
      <c r="L42" s="229"/>
      <c r="M42" s="229">
        <v>0.0003</v>
      </c>
      <c r="N42" s="279">
        <f t="shared" si="2"/>
        <v>0</v>
      </c>
      <c r="O42" s="279"/>
      <c r="P42" s="280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5">
      <c r="A43" s="109"/>
      <c r="B43" s="231"/>
      <c r="C43" s="15" t="s">
        <v>72</v>
      </c>
      <c r="D43" s="15"/>
      <c r="E43" s="15"/>
      <c r="F43" s="15"/>
      <c r="G43" s="239"/>
      <c r="H43" s="239"/>
      <c r="I43" s="231"/>
      <c r="J43" s="231"/>
      <c r="K43" s="19"/>
      <c r="L43" s="229"/>
      <c r="M43" s="229">
        <v>0.032</v>
      </c>
      <c r="N43" s="279">
        <f t="shared" si="2"/>
        <v>0</v>
      </c>
      <c r="O43" s="279"/>
      <c r="P43" s="280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">
      <c r="A44" s="109"/>
      <c r="B44" s="231"/>
      <c r="C44" s="15" t="s">
        <v>73</v>
      </c>
      <c r="D44" s="15"/>
      <c r="E44" s="15"/>
      <c r="F44" s="15"/>
      <c r="G44" s="239"/>
      <c r="H44" s="239"/>
      <c r="I44" s="231"/>
      <c r="J44" s="231"/>
      <c r="K44" s="19"/>
      <c r="L44" s="229"/>
      <c r="M44" s="229">
        <v>0.0004</v>
      </c>
      <c r="N44" s="279">
        <f t="shared" si="2"/>
        <v>0</v>
      </c>
      <c r="O44" s="279"/>
      <c r="P44" s="280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5">
      <c r="A45" s="109"/>
      <c r="B45" s="231"/>
      <c r="C45" s="15" t="s">
        <v>75</v>
      </c>
      <c r="D45" s="15"/>
      <c r="E45" s="15"/>
      <c r="F45" s="15"/>
      <c r="G45" s="239"/>
      <c r="H45" s="239"/>
      <c r="I45" s="231"/>
      <c r="J45" s="231"/>
      <c r="K45" s="19"/>
      <c r="L45" s="229"/>
      <c r="M45" s="229">
        <v>0.0002</v>
      </c>
      <c r="N45" s="279">
        <f t="shared" si="2"/>
        <v>0</v>
      </c>
      <c r="O45" s="279"/>
      <c r="P45" s="280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5">
      <c r="A46" s="109"/>
      <c r="B46" s="231"/>
      <c r="C46" s="15" t="s">
        <v>77</v>
      </c>
      <c r="D46" s="15"/>
      <c r="E46" s="15"/>
      <c r="F46" s="15"/>
      <c r="G46" s="239"/>
      <c r="H46" s="239"/>
      <c r="I46" s="231"/>
      <c r="J46" s="231"/>
      <c r="K46" s="231"/>
      <c r="L46" s="229">
        <v>0.0042</v>
      </c>
      <c r="M46" s="229">
        <f>IF(C16=1,'Cálculo Auxiliares'!L86,0)</f>
        <v>0.0887</v>
      </c>
      <c r="N46" s="279">
        <f t="shared" si="2"/>
        <v>0</v>
      </c>
      <c r="O46" s="279"/>
      <c r="P46" s="280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5">
      <c r="A47" s="109"/>
      <c r="B47" s="231"/>
      <c r="C47" s="13" t="s">
        <v>78</v>
      </c>
      <c r="D47" s="231"/>
      <c r="E47" s="231"/>
      <c r="F47" s="231"/>
      <c r="G47" s="239"/>
      <c r="H47" s="239"/>
      <c r="I47" s="231"/>
      <c r="J47" s="231"/>
      <c r="K47" s="231"/>
      <c r="L47" s="284">
        <f>SUM(M40:M46)</f>
        <v>0.1274</v>
      </c>
      <c r="M47" s="284"/>
      <c r="N47" s="285">
        <f>SUM(N40:P46)</f>
        <v>0</v>
      </c>
      <c r="O47" s="286"/>
      <c r="P47" s="287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5" customHeight="1">
      <c r="A48" s="109"/>
      <c r="B48" s="231"/>
      <c r="C48" s="13" t="s">
        <v>79</v>
      </c>
      <c r="D48" s="231"/>
      <c r="E48" s="231"/>
      <c r="F48" s="231"/>
      <c r="G48" s="239"/>
      <c r="H48" s="239"/>
      <c r="I48" s="231"/>
      <c r="J48" s="231"/>
      <c r="K48" s="231"/>
      <c r="L48" s="284">
        <f>SUM(M26,L37,L47)</f>
        <v>0.7300444444444445</v>
      </c>
      <c r="M48" s="284"/>
      <c r="N48" s="269">
        <f>SUM(N26,N37,N47)</f>
        <v>0</v>
      </c>
      <c r="O48" s="269"/>
      <c r="P48" s="270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16" ht="15">
      <c r="A49" s="109"/>
      <c r="B49" s="231"/>
      <c r="C49" s="13"/>
      <c r="D49" s="231"/>
      <c r="E49" s="231"/>
      <c r="F49" s="231"/>
      <c r="G49" s="239"/>
      <c r="H49" s="239"/>
      <c r="I49" s="231"/>
      <c r="J49" s="231"/>
      <c r="K49" s="231"/>
      <c r="L49" s="234"/>
      <c r="M49" s="234"/>
      <c r="N49" s="227"/>
      <c r="O49" s="227"/>
      <c r="P49" s="228"/>
    </row>
    <row r="50" spans="1:16" ht="15">
      <c r="A50" s="93" t="s">
        <v>80</v>
      </c>
      <c r="B50" s="71"/>
      <c r="C50" s="94"/>
      <c r="D50" s="71"/>
      <c r="E50" s="71"/>
      <c r="F50" s="71"/>
      <c r="G50" s="95"/>
      <c r="H50" s="95"/>
      <c r="I50" s="71"/>
      <c r="J50" s="71"/>
      <c r="K50" s="71"/>
      <c r="L50" s="96"/>
      <c r="M50" s="96"/>
      <c r="N50" s="290"/>
      <c r="O50" s="290"/>
      <c r="P50" s="291"/>
    </row>
    <row r="51" spans="1:16" ht="15">
      <c r="A51" s="24" t="s">
        <v>81</v>
      </c>
      <c r="B51" s="235"/>
      <c r="C51" s="13"/>
      <c r="D51" s="235"/>
      <c r="E51" s="235"/>
      <c r="F51" s="231"/>
      <c r="G51" s="239"/>
      <c r="H51" s="25" t="s">
        <v>6</v>
      </c>
      <c r="I51" s="231"/>
      <c r="J51" s="231"/>
      <c r="K51" s="231"/>
      <c r="L51" s="234"/>
      <c r="M51" s="234"/>
      <c r="N51" s="266" t="s">
        <v>24</v>
      </c>
      <c r="O51" s="266"/>
      <c r="P51" s="267"/>
    </row>
    <row r="52" spans="1:16" ht="15">
      <c r="A52" s="109"/>
      <c r="B52" s="268"/>
      <c r="C52" s="268"/>
      <c r="D52" s="231"/>
      <c r="E52" s="231"/>
      <c r="F52" s="231"/>
      <c r="G52" s="239"/>
      <c r="H52" s="255"/>
      <c r="I52" s="231"/>
      <c r="J52" s="231"/>
      <c r="K52" s="231"/>
      <c r="L52" s="234"/>
      <c r="M52" s="234"/>
      <c r="N52" s="269">
        <f>(H52*B52)</f>
        <v>0</v>
      </c>
      <c r="O52" s="269"/>
      <c r="P52" s="270"/>
    </row>
    <row r="53" spans="1:16" ht="15.75" customHeight="1" thickBot="1">
      <c r="A53" s="26"/>
      <c r="B53" s="236"/>
      <c r="C53" s="27"/>
      <c r="D53" s="236"/>
      <c r="E53" s="236"/>
      <c r="F53" s="236"/>
      <c r="G53" s="239"/>
      <c r="H53" s="239"/>
      <c r="I53" s="236"/>
      <c r="J53" s="236"/>
      <c r="K53" s="236"/>
      <c r="L53" s="28"/>
      <c r="M53" s="28"/>
      <c r="N53" s="288"/>
      <c r="O53" s="288"/>
      <c r="P53" s="289"/>
    </row>
    <row r="54" spans="1:16" ht="15.75" thickBot="1">
      <c r="A54" s="55"/>
      <c r="B54" s="56" t="s">
        <v>82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281">
        <f>SUM(N15,N48,N52)</f>
        <v>0</v>
      </c>
      <c r="O54" s="282"/>
      <c r="P54" s="283"/>
    </row>
    <row r="55" spans="1:16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</sheetData>
  <sheetProtection password="CC25" sheet="1" selectLockedCells="1"/>
  <mergeCells count="125">
    <mergeCell ref="AB4:AD4"/>
    <mergeCell ref="AF4:AH4"/>
    <mergeCell ref="AB5:AD5"/>
    <mergeCell ref="AF5:AH5"/>
    <mergeCell ref="C4:J4"/>
    <mergeCell ref="N4:P4"/>
    <mergeCell ref="F5:P5"/>
    <mergeCell ref="A1:P1"/>
    <mergeCell ref="AF1:AH1"/>
    <mergeCell ref="AC3:AD3"/>
    <mergeCell ref="A2:P2"/>
    <mergeCell ref="C3:J3"/>
    <mergeCell ref="M3:P3"/>
    <mergeCell ref="B7:E7"/>
    <mergeCell ref="J7:M7"/>
    <mergeCell ref="AB8:AD8"/>
    <mergeCell ref="AF8:AH8"/>
    <mergeCell ref="AB9:AD9"/>
    <mergeCell ref="AF9:AH9"/>
    <mergeCell ref="E8:H8"/>
    <mergeCell ref="E9:H9"/>
    <mergeCell ref="AB13:AD13"/>
    <mergeCell ref="AF13:AH13"/>
    <mergeCell ref="N13:P13"/>
    <mergeCell ref="AB6:AD6"/>
    <mergeCell ref="AF6:AH6"/>
    <mergeCell ref="AB7:AD7"/>
    <mergeCell ref="AF7:AH7"/>
    <mergeCell ref="G6:P6"/>
    <mergeCell ref="AB10:AD10"/>
    <mergeCell ref="AF10:AH10"/>
    <mergeCell ref="AB11:AD11"/>
    <mergeCell ref="AF11:AH11"/>
    <mergeCell ref="A10:P10"/>
    <mergeCell ref="A13:C13"/>
    <mergeCell ref="N11:P11"/>
    <mergeCell ref="AB12:AD12"/>
    <mergeCell ref="AF12:AH12"/>
    <mergeCell ref="N12:P12"/>
    <mergeCell ref="T20:Y20"/>
    <mergeCell ref="AF20:AH20"/>
    <mergeCell ref="N20:P20"/>
    <mergeCell ref="AB16:AD16"/>
    <mergeCell ref="AF16:AH16"/>
    <mergeCell ref="N16:P16"/>
    <mergeCell ref="AB17:AD17"/>
    <mergeCell ref="AF17:AH17"/>
    <mergeCell ref="AB18:AD18"/>
    <mergeCell ref="AF18:AH18"/>
    <mergeCell ref="AB19:AD19"/>
    <mergeCell ref="AF19:AH19"/>
    <mergeCell ref="N14:P14"/>
    <mergeCell ref="AB15:AD15"/>
    <mergeCell ref="AF15:AH15"/>
    <mergeCell ref="N19:P19"/>
    <mergeCell ref="N15:P15"/>
    <mergeCell ref="AB14:AD14"/>
    <mergeCell ref="AF14:AH14"/>
    <mergeCell ref="AF28:AH28"/>
    <mergeCell ref="A28:P28"/>
    <mergeCell ref="J29:M29"/>
    <mergeCell ref="N29:P29"/>
    <mergeCell ref="N21:P21"/>
    <mergeCell ref="AF22:AH22"/>
    <mergeCell ref="N26:P26"/>
    <mergeCell ref="AF30:AH30"/>
    <mergeCell ref="N22:P22"/>
    <mergeCell ref="AF23:AH23"/>
    <mergeCell ref="N23:P23"/>
    <mergeCell ref="AF24:AH24"/>
    <mergeCell ref="N24:P24"/>
    <mergeCell ref="N25:P25"/>
    <mergeCell ref="AF26:AH26"/>
    <mergeCell ref="AF27:AH27"/>
    <mergeCell ref="N27:P27"/>
    <mergeCell ref="AF33:AH33"/>
    <mergeCell ref="J33:M33"/>
    <mergeCell ref="N33:P33"/>
    <mergeCell ref="AF34:AH34"/>
    <mergeCell ref="J30:M30"/>
    <mergeCell ref="N30:P30"/>
    <mergeCell ref="AF31:AH31"/>
    <mergeCell ref="J31:M31"/>
    <mergeCell ref="N31:P31"/>
    <mergeCell ref="AF32:AH32"/>
    <mergeCell ref="AF37:AH37"/>
    <mergeCell ref="L37:M37"/>
    <mergeCell ref="N37:P37"/>
    <mergeCell ref="AF38:AH38"/>
    <mergeCell ref="J34:M34"/>
    <mergeCell ref="N34:P34"/>
    <mergeCell ref="AF35:AH35"/>
    <mergeCell ref="J35:M35"/>
    <mergeCell ref="N35:P35"/>
    <mergeCell ref="AF36:AH36"/>
    <mergeCell ref="N54:P54"/>
    <mergeCell ref="N44:P44"/>
    <mergeCell ref="N45:P45"/>
    <mergeCell ref="N46:P46"/>
    <mergeCell ref="L47:M47"/>
    <mergeCell ref="N47:P47"/>
    <mergeCell ref="L48:M48"/>
    <mergeCell ref="N48:P48"/>
    <mergeCell ref="N53:P53"/>
    <mergeCell ref="N50:P50"/>
    <mergeCell ref="B52:C52"/>
    <mergeCell ref="N52:P52"/>
    <mergeCell ref="J36:M36"/>
    <mergeCell ref="N36:P36"/>
    <mergeCell ref="N32:P32"/>
    <mergeCell ref="AF39:AH39"/>
    <mergeCell ref="A39:P39"/>
    <mergeCell ref="N40:P40"/>
    <mergeCell ref="N41:P41"/>
    <mergeCell ref="N42:P42"/>
    <mergeCell ref="E13:F13"/>
    <mergeCell ref="E14:F14"/>
    <mergeCell ref="J32:M32"/>
    <mergeCell ref="A17:P17"/>
    <mergeCell ref="J13:K13"/>
    <mergeCell ref="N51:P51"/>
    <mergeCell ref="N43:P43"/>
    <mergeCell ref="N18:P18"/>
    <mergeCell ref="J14:K14"/>
    <mergeCell ref="A14:C14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PageLayoutView="0" workbookViewId="0" topLeftCell="A1">
      <selection activeCell="I18" sqref="I18"/>
    </sheetView>
  </sheetViews>
  <sheetFormatPr defaultColWidth="9.140625" defaultRowHeight="15"/>
  <cols>
    <col min="1" max="1" width="15.7109375" style="0" customWidth="1"/>
    <col min="2" max="2" width="18.7109375" style="0" customWidth="1"/>
    <col min="4" max="4" width="14.140625" style="0" customWidth="1"/>
    <col min="6" max="6" width="11.140625" style="0" customWidth="1"/>
    <col min="10" max="10" width="10.7109375" style="0" bestFit="1" customWidth="1"/>
  </cols>
  <sheetData>
    <row r="1" spans="1:8" ht="15">
      <c r="A1" s="375" t="s">
        <v>117</v>
      </c>
      <c r="B1" s="376"/>
      <c r="C1" s="376"/>
      <c r="D1" s="376"/>
      <c r="E1" s="376"/>
      <c r="F1" s="376"/>
      <c r="G1" s="120"/>
      <c r="H1" s="181"/>
    </row>
    <row r="2" spans="1:8" ht="15">
      <c r="A2" s="182" t="s">
        <v>12</v>
      </c>
      <c r="B2" s="178" t="s">
        <v>121</v>
      </c>
      <c r="C2" s="178" t="s">
        <v>122</v>
      </c>
      <c r="D2" s="178" t="s">
        <v>123</v>
      </c>
      <c r="E2" s="399" t="s">
        <v>118</v>
      </c>
      <c r="F2" s="399"/>
      <c r="G2" s="131"/>
      <c r="H2" s="183"/>
    </row>
    <row r="3" spans="1:8" ht="15">
      <c r="A3" s="182" t="s">
        <v>124</v>
      </c>
      <c r="B3" s="179">
        <f>'Serviços gerais'!AF39</f>
        <v>1762.0718004864</v>
      </c>
      <c r="C3" s="178">
        <v>120</v>
      </c>
      <c r="D3" s="180">
        <f>(C3*B3)</f>
        <v>211448.616058368</v>
      </c>
      <c r="E3" s="378">
        <f>D3</f>
        <v>211448.616058368</v>
      </c>
      <c r="F3" s="379"/>
      <c r="G3" s="131"/>
      <c r="H3" s="183"/>
    </row>
    <row r="4" spans="1:8" ht="15">
      <c r="A4" s="182" t="s">
        <v>125</v>
      </c>
      <c r="B4" s="179">
        <f>'Alvenaria e Carpintaria'!AF30</f>
        <v>3481.4212865849663</v>
      </c>
      <c r="C4" s="178">
        <v>4</v>
      </c>
      <c r="D4" s="180">
        <f>(C4*B4)</f>
        <v>13925.685146339865</v>
      </c>
      <c r="E4" s="378">
        <f>D4</f>
        <v>13925.685146339865</v>
      </c>
      <c r="F4" s="379"/>
      <c r="G4" s="131"/>
      <c r="H4" s="183"/>
    </row>
    <row r="5" spans="1:8" ht="15">
      <c r="A5" s="182" t="s">
        <v>102</v>
      </c>
      <c r="B5" s="179">
        <f>Motorista!AF26</f>
        <v>3673.230782936956</v>
      </c>
      <c r="C5" s="178">
        <v>8</v>
      </c>
      <c r="D5" s="180">
        <f>(C5*B5)</f>
        <v>29385.84626349565</v>
      </c>
      <c r="E5" s="378">
        <f>D5</f>
        <v>29385.84626349565</v>
      </c>
      <c r="F5" s="379"/>
      <c r="G5" s="131"/>
      <c r="H5" s="183"/>
    </row>
    <row r="6" spans="1:8" ht="15">
      <c r="A6" s="182" t="s">
        <v>126</v>
      </c>
      <c r="B6" s="180">
        <f>'Operador Maq. Pesadas'!AF28</f>
        <v>3570.2416798136314</v>
      </c>
      <c r="C6" s="178">
        <v>7</v>
      </c>
      <c r="D6" s="180">
        <f>(C6*B6)</f>
        <v>24991.69175869542</v>
      </c>
      <c r="E6" s="378">
        <f>D6</f>
        <v>24991.69175869542</v>
      </c>
      <c r="F6" s="379"/>
      <c r="G6" s="131"/>
      <c r="H6" s="183"/>
    </row>
    <row r="7" spans="1:10" ht="15">
      <c r="A7" s="365" t="s">
        <v>119</v>
      </c>
      <c r="B7" s="366"/>
      <c r="C7" s="366"/>
      <c r="D7" s="367"/>
      <c r="E7" s="368">
        <f>SUM(E3:F6)</f>
        <v>279751.83922689897</v>
      </c>
      <c r="F7" s="369"/>
      <c r="G7" s="131"/>
      <c r="H7" s="183"/>
      <c r="J7" s="226"/>
    </row>
    <row r="8" spans="1:8" ht="15.75" thickBot="1">
      <c r="A8" s="184"/>
      <c r="B8" s="131"/>
      <c r="C8" s="131"/>
      <c r="D8" s="131"/>
      <c r="E8" s="131"/>
      <c r="F8" s="131"/>
      <c r="G8" s="131"/>
      <c r="H8" s="183"/>
    </row>
    <row r="9" spans="1:8" ht="15.75" thickBot="1">
      <c r="A9" s="370" t="s">
        <v>145</v>
      </c>
      <c r="B9" s="371"/>
      <c r="C9" s="371"/>
      <c r="D9" s="371"/>
      <c r="E9" s="371"/>
      <c r="F9" s="372"/>
      <c r="G9" s="373">
        <f>(E7*12)</f>
        <v>3357022.0707227876</v>
      </c>
      <c r="H9" s="374"/>
    </row>
    <row r="10" spans="1:7" ht="15">
      <c r="A10" s="23"/>
      <c r="B10" s="23"/>
      <c r="C10" s="23"/>
      <c r="D10" s="23"/>
      <c r="E10" s="23"/>
      <c r="F10" s="23"/>
      <c r="G10" s="23"/>
    </row>
  </sheetData>
  <sheetProtection password="CC25" sheet="1" selectLockedCells="1" selectUnlockedCells="1"/>
  <mergeCells count="10">
    <mergeCell ref="G9:H9"/>
    <mergeCell ref="A9:F9"/>
    <mergeCell ref="A1:F1"/>
    <mergeCell ref="E2:F2"/>
    <mergeCell ref="E3:F3"/>
    <mergeCell ref="E6:F6"/>
    <mergeCell ref="E7:F7"/>
    <mergeCell ref="A7:D7"/>
    <mergeCell ref="E4:F4"/>
    <mergeCell ref="E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94"/>
  <sheetViews>
    <sheetView showGridLines="0" zoomScalePageLayoutView="0" workbookViewId="0" topLeftCell="A1">
      <selection activeCell="O2" sqref="O2:AA15"/>
    </sheetView>
  </sheetViews>
  <sheetFormatPr defaultColWidth="9.140625" defaultRowHeight="15"/>
  <cols>
    <col min="1" max="1" width="9.00390625" style="54" customWidth="1"/>
    <col min="2" max="2" width="5.7109375" style="54" customWidth="1"/>
    <col min="3" max="3" width="11.421875" style="54" customWidth="1"/>
    <col min="4" max="4" width="4.7109375" style="54" customWidth="1"/>
    <col min="5" max="5" width="8.7109375" style="0" customWidth="1"/>
    <col min="6" max="6" width="3.28125" style="0" customWidth="1"/>
    <col min="7" max="7" width="6.00390625" style="0" customWidth="1"/>
    <col min="8" max="8" width="11.57421875" style="0" customWidth="1"/>
    <col min="9" max="9" width="5.57421875" style="0" customWidth="1"/>
    <col min="10" max="10" width="3.140625" style="0" customWidth="1"/>
    <col min="11" max="11" width="4.140625" style="0" customWidth="1"/>
    <col min="12" max="12" width="6.00390625" style="0" customWidth="1"/>
    <col min="13" max="13" width="4.140625" style="0" customWidth="1"/>
    <col min="14" max="14" width="6.00390625" style="0" customWidth="1"/>
    <col min="15" max="15" width="5.421875" style="0" customWidth="1"/>
    <col min="16" max="16" width="2.57421875" style="0" customWidth="1"/>
    <col min="17" max="17" width="7.57421875" style="0" customWidth="1"/>
    <col min="18" max="18" width="4.7109375" style="0" customWidth="1"/>
    <col min="19" max="19" width="5.140625" style="0" customWidth="1"/>
    <col min="20" max="20" width="5.7109375" style="0" customWidth="1"/>
    <col min="21" max="21" width="5.57421875" style="0" customWidth="1"/>
    <col min="22" max="22" width="9.00390625" style="0" customWidth="1"/>
    <col min="23" max="23" width="4.8515625" style="0" customWidth="1"/>
    <col min="24" max="25" width="5.28125" style="0" customWidth="1"/>
    <col min="26" max="26" width="4.8515625" style="0" customWidth="1"/>
    <col min="27" max="27" width="8.140625" style="0" customWidth="1"/>
  </cols>
  <sheetData>
    <row r="1" spans="1:28" ht="24.75" customHeight="1" thickBot="1">
      <c r="A1" s="427" t="s">
        <v>83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9"/>
    </row>
    <row r="2" spans="1:28" ht="15">
      <c r="A2" s="414" t="s">
        <v>100</v>
      </c>
      <c r="B2" s="415"/>
      <c r="C2" s="415"/>
      <c r="D2" s="415"/>
      <c r="E2" s="415"/>
      <c r="F2" s="415"/>
      <c r="G2" s="415"/>
      <c r="H2" s="415"/>
      <c r="I2" s="415"/>
      <c r="J2" s="415"/>
      <c r="K2" s="416"/>
      <c r="L2" s="10"/>
      <c r="M2" s="10"/>
      <c r="N2" s="10"/>
      <c r="O2" s="414" t="s">
        <v>108</v>
      </c>
      <c r="P2" s="415"/>
      <c r="Q2" s="415"/>
      <c r="R2" s="415"/>
      <c r="S2" s="415"/>
      <c r="T2" s="415"/>
      <c r="U2" s="415"/>
      <c r="V2" s="415"/>
      <c r="W2" s="415"/>
      <c r="X2" s="415"/>
      <c r="Y2" s="416"/>
      <c r="Z2" s="10"/>
      <c r="AA2" s="10"/>
      <c r="AB2" s="183"/>
    </row>
    <row r="3" spans="1:28" ht="15" customHeight="1">
      <c r="A3" s="172" t="s">
        <v>5</v>
      </c>
      <c r="B3" s="173"/>
      <c r="C3" s="174"/>
      <c r="D3" s="171" t="s">
        <v>24</v>
      </c>
      <c r="E3" s="171"/>
      <c r="F3" s="171" t="s">
        <v>84</v>
      </c>
      <c r="G3" s="171"/>
      <c r="H3" s="171" t="s">
        <v>85</v>
      </c>
      <c r="I3" s="377" t="s">
        <v>86</v>
      </c>
      <c r="J3" s="377"/>
      <c r="K3" s="422"/>
      <c r="L3" s="169"/>
      <c r="M3" s="135"/>
      <c r="N3" s="22"/>
      <c r="O3" s="172" t="s">
        <v>5</v>
      </c>
      <c r="P3" s="173"/>
      <c r="Q3" s="174"/>
      <c r="R3" s="410" t="s">
        <v>24</v>
      </c>
      <c r="S3" s="411"/>
      <c r="T3" s="410" t="s">
        <v>84</v>
      </c>
      <c r="U3" s="411"/>
      <c r="V3" s="171" t="s">
        <v>85</v>
      </c>
      <c r="W3" s="410" t="s">
        <v>86</v>
      </c>
      <c r="X3" s="412"/>
      <c r="Y3" s="413"/>
      <c r="Z3" s="10"/>
      <c r="AA3" s="10"/>
      <c r="AB3" s="183"/>
    </row>
    <row r="4" spans="1:28" ht="15">
      <c r="A4" s="175" t="s">
        <v>92</v>
      </c>
      <c r="B4" s="176"/>
      <c r="C4" s="177"/>
      <c r="D4" s="378">
        <v>0.27</v>
      </c>
      <c r="E4" s="379"/>
      <c r="F4" s="423">
        <v>2000</v>
      </c>
      <c r="G4" s="424"/>
      <c r="H4" s="30">
        <f>(F4/12)</f>
        <v>166.66666666666666</v>
      </c>
      <c r="I4" s="420">
        <f aca="true" t="shared" si="0" ref="I4:I10">(H4*D4)</f>
        <v>45</v>
      </c>
      <c r="J4" s="420"/>
      <c r="K4" s="421"/>
      <c r="L4" s="169"/>
      <c r="M4" s="169"/>
      <c r="N4" s="170"/>
      <c r="O4" s="400" t="s">
        <v>99</v>
      </c>
      <c r="P4" s="401"/>
      <c r="Q4" s="402"/>
      <c r="R4" s="378">
        <v>6.15</v>
      </c>
      <c r="S4" s="379"/>
      <c r="T4" s="423">
        <v>8</v>
      </c>
      <c r="U4" s="424"/>
      <c r="V4" s="30">
        <f aca="true" t="shared" si="1" ref="V4:V9">(T4/12)</f>
        <v>0.6666666666666666</v>
      </c>
      <c r="W4" s="405">
        <f aca="true" t="shared" si="2" ref="W4:W9">(V4*R4)</f>
        <v>4.1</v>
      </c>
      <c r="X4" s="406"/>
      <c r="Y4" s="407"/>
      <c r="Z4" s="10"/>
      <c r="AA4" s="10"/>
      <c r="AB4" s="183"/>
    </row>
    <row r="5" spans="1:28" ht="15">
      <c r="A5" s="175" t="s">
        <v>93</v>
      </c>
      <c r="B5" s="176"/>
      <c r="C5" s="177"/>
      <c r="D5" s="378">
        <v>10.65</v>
      </c>
      <c r="E5" s="379"/>
      <c r="F5" s="425">
        <v>40</v>
      </c>
      <c r="G5" s="426"/>
      <c r="H5" s="30">
        <f aca="true" t="shared" si="3" ref="H5:H10">(F5/12)</f>
        <v>3.3333333333333335</v>
      </c>
      <c r="I5" s="420">
        <f t="shared" si="0"/>
        <v>35.5</v>
      </c>
      <c r="J5" s="420"/>
      <c r="K5" s="421"/>
      <c r="L5" s="169"/>
      <c r="M5" s="169"/>
      <c r="N5" s="170"/>
      <c r="O5" s="400" t="s">
        <v>8</v>
      </c>
      <c r="P5" s="401"/>
      <c r="Q5" s="402"/>
      <c r="R5" s="378">
        <v>10.47</v>
      </c>
      <c r="S5" s="379"/>
      <c r="T5" s="403">
        <v>4</v>
      </c>
      <c r="U5" s="404"/>
      <c r="V5" s="30">
        <f t="shared" si="1"/>
        <v>0.3333333333333333</v>
      </c>
      <c r="W5" s="405">
        <f t="shared" si="2"/>
        <v>3.49</v>
      </c>
      <c r="X5" s="406"/>
      <c r="Y5" s="407"/>
      <c r="Z5" s="10"/>
      <c r="AA5" s="10"/>
      <c r="AB5" s="183"/>
    </row>
    <row r="6" spans="1:28" ht="15" customHeight="1">
      <c r="A6" s="175" t="s">
        <v>8</v>
      </c>
      <c r="B6" s="176"/>
      <c r="C6" s="177"/>
      <c r="D6" s="378">
        <v>0.03</v>
      </c>
      <c r="E6" s="379"/>
      <c r="F6" s="403">
        <v>4000</v>
      </c>
      <c r="G6" s="404"/>
      <c r="H6" s="30">
        <f t="shared" si="3"/>
        <v>333.3333333333333</v>
      </c>
      <c r="I6" s="420">
        <f t="shared" si="0"/>
        <v>9.999999999999998</v>
      </c>
      <c r="J6" s="420"/>
      <c r="K6" s="421"/>
      <c r="L6" s="169"/>
      <c r="M6" s="169"/>
      <c r="N6" s="170"/>
      <c r="O6" s="400" t="s">
        <v>9</v>
      </c>
      <c r="P6" s="401"/>
      <c r="Q6" s="402"/>
      <c r="R6" s="378">
        <v>53.97</v>
      </c>
      <c r="S6" s="379"/>
      <c r="T6" s="403">
        <v>4</v>
      </c>
      <c r="U6" s="404"/>
      <c r="V6" s="30">
        <f t="shared" si="1"/>
        <v>0.3333333333333333</v>
      </c>
      <c r="W6" s="405">
        <f t="shared" si="2"/>
        <v>17.99</v>
      </c>
      <c r="X6" s="406"/>
      <c r="Y6" s="407"/>
      <c r="Z6" s="10"/>
      <c r="AA6" s="10"/>
      <c r="AB6" s="183"/>
    </row>
    <row r="7" spans="1:28" ht="15" customHeight="1">
      <c r="A7" s="175" t="s">
        <v>9</v>
      </c>
      <c r="B7" s="176"/>
      <c r="C7" s="177"/>
      <c r="D7" s="378">
        <v>53.97</v>
      </c>
      <c r="E7" s="379"/>
      <c r="F7" s="403">
        <v>120</v>
      </c>
      <c r="G7" s="404"/>
      <c r="H7" s="30">
        <f t="shared" si="3"/>
        <v>10</v>
      </c>
      <c r="I7" s="420">
        <f t="shared" si="0"/>
        <v>539.7</v>
      </c>
      <c r="J7" s="420"/>
      <c r="K7" s="421"/>
      <c r="L7" s="169"/>
      <c r="M7" s="169"/>
      <c r="N7" s="170"/>
      <c r="O7" s="400" t="s">
        <v>11</v>
      </c>
      <c r="P7" s="401"/>
      <c r="Q7" s="402"/>
      <c r="R7" s="378">
        <v>19.4</v>
      </c>
      <c r="S7" s="379"/>
      <c r="T7" s="403">
        <v>8</v>
      </c>
      <c r="U7" s="404"/>
      <c r="V7" s="30">
        <f t="shared" si="1"/>
        <v>0.6666666666666666</v>
      </c>
      <c r="W7" s="405">
        <f t="shared" si="2"/>
        <v>12.933333333333332</v>
      </c>
      <c r="X7" s="406"/>
      <c r="Y7" s="407"/>
      <c r="Z7" s="10"/>
      <c r="AA7" s="10"/>
      <c r="AB7" s="183"/>
    </row>
    <row r="8" spans="1:28" ht="15" customHeight="1">
      <c r="A8" s="175" t="s">
        <v>11</v>
      </c>
      <c r="B8" s="176"/>
      <c r="C8" s="177"/>
      <c r="D8" s="378">
        <v>19.4</v>
      </c>
      <c r="E8" s="379"/>
      <c r="F8" s="403">
        <v>240</v>
      </c>
      <c r="G8" s="404"/>
      <c r="H8" s="30">
        <f t="shared" si="3"/>
        <v>20</v>
      </c>
      <c r="I8" s="420">
        <f t="shared" si="0"/>
        <v>388</v>
      </c>
      <c r="J8" s="420"/>
      <c r="K8" s="421"/>
      <c r="L8" s="169"/>
      <c r="M8" s="169"/>
      <c r="N8" s="170"/>
      <c r="O8" s="400" t="s">
        <v>103</v>
      </c>
      <c r="P8" s="401"/>
      <c r="Q8" s="402"/>
      <c r="R8" s="378">
        <v>7.57</v>
      </c>
      <c r="S8" s="379"/>
      <c r="T8" s="408">
        <v>4</v>
      </c>
      <c r="U8" s="409"/>
      <c r="V8" s="30">
        <f t="shared" si="1"/>
        <v>0.3333333333333333</v>
      </c>
      <c r="W8" s="405">
        <f t="shared" si="2"/>
        <v>2.5233333333333334</v>
      </c>
      <c r="X8" s="406"/>
      <c r="Y8" s="407"/>
      <c r="Z8" s="10"/>
      <c r="AA8" s="10"/>
      <c r="AB8" s="183"/>
    </row>
    <row r="9" spans="1:28" ht="15">
      <c r="A9" s="175" t="s">
        <v>13</v>
      </c>
      <c r="B9" s="176"/>
      <c r="C9" s="177"/>
      <c r="D9" s="378">
        <v>9.95</v>
      </c>
      <c r="E9" s="379"/>
      <c r="F9" s="408">
        <v>40</v>
      </c>
      <c r="G9" s="409"/>
      <c r="H9" s="30">
        <f t="shared" si="3"/>
        <v>3.3333333333333335</v>
      </c>
      <c r="I9" s="420">
        <f t="shared" si="0"/>
        <v>33.166666666666664</v>
      </c>
      <c r="J9" s="420"/>
      <c r="K9" s="421"/>
      <c r="L9" s="169"/>
      <c r="M9" s="169"/>
      <c r="N9" s="170"/>
      <c r="O9" s="400" t="s">
        <v>15</v>
      </c>
      <c r="P9" s="401"/>
      <c r="Q9" s="402"/>
      <c r="R9" s="378">
        <v>37.45</v>
      </c>
      <c r="S9" s="379"/>
      <c r="T9" s="408">
        <v>4</v>
      </c>
      <c r="U9" s="409"/>
      <c r="V9" s="30">
        <f t="shared" si="1"/>
        <v>0.3333333333333333</v>
      </c>
      <c r="W9" s="405">
        <f t="shared" si="2"/>
        <v>12.483333333333334</v>
      </c>
      <c r="X9" s="406"/>
      <c r="Y9" s="407"/>
      <c r="Z9" s="10"/>
      <c r="AA9" s="10"/>
      <c r="AB9" s="183"/>
    </row>
    <row r="10" spans="1:28" ht="15.75" thickBot="1">
      <c r="A10" s="175" t="s">
        <v>15</v>
      </c>
      <c r="B10" s="176"/>
      <c r="C10" s="177"/>
      <c r="D10" s="378">
        <v>37.45</v>
      </c>
      <c r="E10" s="379"/>
      <c r="F10" s="408">
        <v>120</v>
      </c>
      <c r="G10" s="409"/>
      <c r="H10" s="30">
        <f t="shared" si="3"/>
        <v>10</v>
      </c>
      <c r="I10" s="420">
        <f t="shared" si="0"/>
        <v>374.5</v>
      </c>
      <c r="J10" s="420"/>
      <c r="K10" s="421"/>
      <c r="L10" s="169"/>
      <c r="M10" s="169"/>
      <c r="N10" s="17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83"/>
    </row>
    <row r="11" spans="1:28" ht="15.75" thickBot="1">
      <c r="A11" s="31"/>
      <c r="B11" s="168"/>
      <c r="C11" s="168"/>
      <c r="D11" s="433"/>
      <c r="E11" s="433"/>
      <c r="F11" s="434"/>
      <c r="G11" s="434"/>
      <c r="H11" s="169"/>
      <c r="I11" s="435"/>
      <c r="J11" s="435"/>
      <c r="K11" s="436"/>
      <c r="L11" s="169"/>
      <c r="M11" s="169"/>
      <c r="N11" s="170"/>
      <c r="O11" s="417" t="s">
        <v>109</v>
      </c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9"/>
      <c r="AB11" s="183"/>
    </row>
    <row r="12" spans="1:28" ht="15">
      <c r="A12" s="31"/>
      <c r="B12" s="168"/>
      <c r="C12" s="168"/>
      <c r="D12" s="437"/>
      <c r="E12" s="437"/>
      <c r="F12" s="32"/>
      <c r="G12" s="169"/>
      <c r="H12" s="169"/>
      <c r="I12" s="435"/>
      <c r="J12" s="435"/>
      <c r="K12" s="436"/>
      <c r="L12" s="169"/>
      <c r="M12" s="169"/>
      <c r="N12" s="170"/>
      <c r="O12" s="51"/>
      <c r="P12" s="150" t="s">
        <v>63</v>
      </c>
      <c r="Q12" s="150"/>
      <c r="R12" s="150"/>
      <c r="S12" s="150"/>
      <c r="T12" s="150"/>
      <c r="U12" s="150"/>
      <c r="V12" s="150"/>
      <c r="W12" s="150"/>
      <c r="X12" s="150"/>
      <c r="Y12" s="150"/>
      <c r="Z12" s="10"/>
      <c r="AA12" s="151">
        <v>0.05</v>
      </c>
      <c r="AB12" s="183"/>
    </row>
    <row r="13" spans="1:28" ht="15">
      <c r="A13" s="430" t="s">
        <v>25</v>
      </c>
      <c r="B13" s="431"/>
      <c r="C13" s="432"/>
      <c r="D13" s="377" t="s">
        <v>24</v>
      </c>
      <c r="E13" s="377"/>
      <c r="F13" s="171" t="s">
        <v>84</v>
      </c>
      <c r="G13" s="171"/>
      <c r="H13" s="171" t="s">
        <v>85</v>
      </c>
      <c r="I13" s="377" t="s">
        <v>86</v>
      </c>
      <c r="J13" s="377"/>
      <c r="K13" s="422"/>
      <c r="L13" s="169"/>
      <c r="M13" s="169"/>
      <c r="N13" s="170"/>
      <c r="O13" s="34"/>
      <c r="P13" s="159" t="s">
        <v>65</v>
      </c>
      <c r="Q13" s="159"/>
      <c r="R13" s="159"/>
      <c r="S13" s="159"/>
      <c r="T13" s="159"/>
      <c r="U13" s="159"/>
      <c r="V13" s="159"/>
      <c r="W13" s="159"/>
      <c r="X13" s="159"/>
      <c r="Y13" s="159"/>
      <c r="Z13" s="10"/>
      <c r="AA13" s="145">
        <v>0.0065</v>
      </c>
      <c r="AB13" s="183"/>
    </row>
    <row r="14" spans="1:28" ht="15">
      <c r="A14" s="175" t="s">
        <v>26</v>
      </c>
      <c r="B14" s="176"/>
      <c r="C14" s="177"/>
      <c r="D14" s="378">
        <v>25.23</v>
      </c>
      <c r="E14" s="379"/>
      <c r="F14" s="438">
        <v>25</v>
      </c>
      <c r="G14" s="439"/>
      <c r="H14" s="33">
        <f>(F14/12)</f>
        <v>2.0833333333333335</v>
      </c>
      <c r="I14" s="420">
        <f>(H14*D14)</f>
        <v>52.56250000000001</v>
      </c>
      <c r="J14" s="420"/>
      <c r="K14" s="421"/>
      <c r="L14" s="169"/>
      <c r="M14" s="169"/>
      <c r="N14" s="170"/>
      <c r="O14" s="34"/>
      <c r="P14" s="159" t="s">
        <v>67</v>
      </c>
      <c r="Q14" s="159"/>
      <c r="R14" s="159"/>
      <c r="S14" s="159"/>
      <c r="T14" s="159"/>
      <c r="U14" s="159"/>
      <c r="V14" s="159"/>
      <c r="W14" s="159"/>
      <c r="X14" s="159"/>
      <c r="Y14" s="159"/>
      <c r="Z14" s="10"/>
      <c r="AA14" s="146">
        <v>0.03</v>
      </c>
      <c r="AB14" s="183"/>
    </row>
    <row r="15" spans="1:28" ht="15.75" thickBot="1">
      <c r="A15" s="175" t="s">
        <v>27</v>
      </c>
      <c r="B15" s="176"/>
      <c r="C15" s="177"/>
      <c r="D15" s="378">
        <v>17.75</v>
      </c>
      <c r="E15" s="379"/>
      <c r="F15" s="403">
        <v>20</v>
      </c>
      <c r="G15" s="404"/>
      <c r="H15" s="33">
        <f aca="true" t="shared" si="4" ref="H15:H20">(F15/12)</f>
        <v>1.6666666666666667</v>
      </c>
      <c r="I15" s="420">
        <f aca="true" t="shared" si="5" ref="I15:I20">(H15*D15)</f>
        <v>29.583333333333336</v>
      </c>
      <c r="J15" s="420"/>
      <c r="K15" s="421"/>
      <c r="L15" s="169"/>
      <c r="M15" s="169"/>
      <c r="N15" s="170"/>
      <c r="O15" s="52"/>
      <c r="P15" s="40" t="s">
        <v>69</v>
      </c>
      <c r="Q15" s="40"/>
      <c r="R15" s="40"/>
      <c r="S15" s="40"/>
      <c r="T15" s="40"/>
      <c r="U15" s="40"/>
      <c r="V15" s="40"/>
      <c r="W15" s="40"/>
      <c r="X15" s="40"/>
      <c r="Y15" s="40"/>
      <c r="Z15" s="118"/>
      <c r="AA15" s="147">
        <v>0.0821</v>
      </c>
      <c r="AB15" s="183"/>
    </row>
    <row r="16" spans="1:28" ht="15" customHeight="1" thickBot="1">
      <c r="A16" s="175" t="s">
        <v>30</v>
      </c>
      <c r="B16" s="176"/>
      <c r="C16" s="177"/>
      <c r="D16" s="378">
        <v>24.57</v>
      </c>
      <c r="E16" s="379"/>
      <c r="F16" s="403">
        <v>40</v>
      </c>
      <c r="G16" s="404"/>
      <c r="H16" s="33">
        <f t="shared" si="4"/>
        <v>3.3333333333333335</v>
      </c>
      <c r="I16" s="420">
        <f t="shared" si="5"/>
        <v>81.9</v>
      </c>
      <c r="J16" s="420"/>
      <c r="K16" s="421"/>
      <c r="L16" s="169"/>
      <c r="M16" s="169"/>
      <c r="N16" s="170"/>
      <c r="O16" s="10"/>
      <c r="P16" s="10"/>
      <c r="Q16" s="10"/>
      <c r="R16" s="10"/>
      <c r="S16" s="10"/>
      <c r="T16" s="10"/>
      <c r="U16" s="10"/>
      <c r="V16" s="209"/>
      <c r="W16" s="10"/>
      <c r="X16" s="10"/>
      <c r="Y16" s="10"/>
      <c r="Z16" s="10"/>
      <c r="AA16" s="10"/>
      <c r="AB16" s="183"/>
    </row>
    <row r="17" spans="1:28" ht="15" customHeight="1">
      <c r="A17" s="175" t="s">
        <v>32</v>
      </c>
      <c r="B17" s="176"/>
      <c r="C17" s="177"/>
      <c r="D17" s="378">
        <v>15.18</v>
      </c>
      <c r="E17" s="379"/>
      <c r="F17" s="408">
        <v>50</v>
      </c>
      <c r="G17" s="409"/>
      <c r="H17" s="33">
        <f t="shared" si="4"/>
        <v>4.166666666666667</v>
      </c>
      <c r="I17" s="420">
        <f t="shared" si="5"/>
        <v>63.25</v>
      </c>
      <c r="J17" s="420"/>
      <c r="K17" s="421"/>
      <c r="L17" s="169"/>
      <c r="M17" s="169"/>
      <c r="N17" s="170"/>
      <c r="O17" s="414" t="s">
        <v>116</v>
      </c>
      <c r="P17" s="415"/>
      <c r="Q17" s="415"/>
      <c r="R17" s="415"/>
      <c r="S17" s="415"/>
      <c r="T17" s="415"/>
      <c r="U17" s="415"/>
      <c r="V17" s="415"/>
      <c r="W17" s="415"/>
      <c r="X17" s="415"/>
      <c r="Y17" s="416"/>
      <c r="Z17" s="10"/>
      <c r="AA17" s="10"/>
      <c r="AB17" s="183"/>
    </row>
    <row r="18" spans="1:28" ht="15" customHeight="1">
      <c r="A18" s="175" t="s">
        <v>34</v>
      </c>
      <c r="B18" s="176"/>
      <c r="C18" s="177"/>
      <c r="D18" s="378">
        <v>16.2</v>
      </c>
      <c r="E18" s="379"/>
      <c r="F18" s="408">
        <v>100</v>
      </c>
      <c r="G18" s="409"/>
      <c r="H18" s="33">
        <f t="shared" si="4"/>
        <v>8.333333333333334</v>
      </c>
      <c r="I18" s="420">
        <f t="shared" si="5"/>
        <v>135</v>
      </c>
      <c r="J18" s="420"/>
      <c r="K18" s="421"/>
      <c r="L18" s="169"/>
      <c r="M18" s="169"/>
      <c r="N18" s="170"/>
      <c r="O18" s="172" t="s">
        <v>5</v>
      </c>
      <c r="P18" s="173"/>
      <c r="Q18" s="174"/>
      <c r="R18" s="410" t="s">
        <v>24</v>
      </c>
      <c r="S18" s="411"/>
      <c r="T18" s="410" t="s">
        <v>84</v>
      </c>
      <c r="U18" s="411"/>
      <c r="V18" s="171" t="s">
        <v>85</v>
      </c>
      <c r="W18" s="410" t="s">
        <v>86</v>
      </c>
      <c r="X18" s="412"/>
      <c r="Y18" s="413"/>
      <c r="Z18" s="10"/>
      <c r="AA18" s="10"/>
      <c r="AB18" s="183"/>
    </row>
    <row r="19" spans="1:28" ht="15" customHeight="1">
      <c r="A19" s="175" t="s">
        <v>36</v>
      </c>
      <c r="B19" s="176"/>
      <c r="C19" s="177"/>
      <c r="D19" s="378">
        <v>13.9</v>
      </c>
      <c r="E19" s="379"/>
      <c r="F19" s="403">
        <v>15</v>
      </c>
      <c r="G19" s="404"/>
      <c r="H19" s="33">
        <f t="shared" si="4"/>
        <v>1.25</v>
      </c>
      <c r="I19" s="420">
        <f t="shared" si="5"/>
        <v>17.375</v>
      </c>
      <c r="J19" s="420"/>
      <c r="K19" s="421"/>
      <c r="L19" s="169"/>
      <c r="M19" s="169"/>
      <c r="N19" s="170"/>
      <c r="O19" s="400" t="s">
        <v>9</v>
      </c>
      <c r="P19" s="401"/>
      <c r="Q19" s="402"/>
      <c r="R19" s="378">
        <v>53.97</v>
      </c>
      <c r="S19" s="379"/>
      <c r="T19" s="403">
        <v>8</v>
      </c>
      <c r="U19" s="404"/>
      <c r="V19" s="30">
        <f>(T19/12)</f>
        <v>0.6666666666666666</v>
      </c>
      <c r="W19" s="405">
        <f>(V19*R19)</f>
        <v>35.98</v>
      </c>
      <c r="X19" s="406"/>
      <c r="Y19" s="407"/>
      <c r="Z19" s="10"/>
      <c r="AA19" s="10"/>
      <c r="AB19" s="183"/>
    </row>
    <row r="20" spans="1:28" ht="15" customHeight="1" thickBot="1">
      <c r="A20" s="110" t="s">
        <v>38</v>
      </c>
      <c r="B20" s="111"/>
      <c r="C20" s="112"/>
      <c r="D20" s="440">
        <v>8.75</v>
      </c>
      <c r="E20" s="441"/>
      <c r="F20" s="442">
        <v>15</v>
      </c>
      <c r="G20" s="443"/>
      <c r="H20" s="113">
        <f t="shared" si="4"/>
        <v>1.25</v>
      </c>
      <c r="I20" s="444">
        <f t="shared" si="5"/>
        <v>10.9375</v>
      </c>
      <c r="J20" s="444"/>
      <c r="K20" s="445"/>
      <c r="L20" s="169"/>
      <c r="M20" s="169"/>
      <c r="N20" s="170"/>
      <c r="O20" s="400" t="s">
        <v>11</v>
      </c>
      <c r="P20" s="401"/>
      <c r="Q20" s="402"/>
      <c r="R20" s="378">
        <v>19.4</v>
      </c>
      <c r="S20" s="379"/>
      <c r="T20" s="403">
        <v>16</v>
      </c>
      <c r="U20" s="404"/>
      <c r="V20" s="30">
        <f>(T20/12)</f>
        <v>1.3333333333333333</v>
      </c>
      <c r="W20" s="405">
        <f>(V20*R20)</f>
        <v>25.866666666666664</v>
      </c>
      <c r="X20" s="406"/>
      <c r="Y20" s="407"/>
      <c r="Z20" s="10"/>
      <c r="AA20" s="10"/>
      <c r="AB20" s="183"/>
    </row>
    <row r="21" spans="1:28" ht="15.75" customHeight="1" thickBot="1">
      <c r="A21" s="34"/>
      <c r="B21" s="35"/>
      <c r="C21" s="35"/>
      <c r="D21" s="35"/>
      <c r="E21" s="169"/>
      <c r="F21" s="169"/>
      <c r="G21" s="169"/>
      <c r="H21" s="169"/>
      <c r="I21" s="169"/>
      <c r="J21" s="169"/>
      <c r="K21" s="169"/>
      <c r="L21" s="169"/>
      <c r="M21" s="169"/>
      <c r="N21" s="170"/>
      <c r="O21" s="400" t="s">
        <v>15</v>
      </c>
      <c r="P21" s="401"/>
      <c r="Q21" s="402"/>
      <c r="R21" s="378">
        <v>37.45</v>
      </c>
      <c r="S21" s="379"/>
      <c r="T21" s="408">
        <v>8</v>
      </c>
      <c r="U21" s="409"/>
      <c r="V21" s="30">
        <f>(T21/12)</f>
        <v>0.6666666666666666</v>
      </c>
      <c r="W21" s="405">
        <f>(V21*R21)</f>
        <v>24.96666666666667</v>
      </c>
      <c r="X21" s="406"/>
      <c r="Y21" s="407"/>
      <c r="Z21" s="10"/>
      <c r="AA21" s="10"/>
      <c r="AB21" s="183"/>
    </row>
    <row r="22" spans="1:28" ht="15.75" thickBot="1">
      <c r="A22" s="446" t="s">
        <v>21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8"/>
      <c r="N22" s="170"/>
      <c r="O22" s="10"/>
      <c r="P22" s="10"/>
      <c r="Q22" s="10"/>
      <c r="R22" s="10"/>
      <c r="S22" s="10"/>
      <c r="T22" s="10"/>
      <c r="U22" s="10"/>
      <c r="V22" s="209"/>
      <c r="W22" s="10"/>
      <c r="X22" s="10"/>
      <c r="Y22" s="10"/>
      <c r="Z22" s="10"/>
      <c r="AA22" s="10"/>
      <c r="AB22" s="183"/>
    </row>
    <row r="23" spans="1:28" ht="18.75" customHeight="1" thickBot="1">
      <c r="A23" s="105"/>
      <c r="B23" s="106" t="s">
        <v>28</v>
      </c>
      <c r="C23" s="107"/>
      <c r="D23" s="161"/>
      <c r="E23" s="161"/>
      <c r="F23" s="161"/>
      <c r="G23" s="161"/>
      <c r="H23" s="161"/>
      <c r="I23" s="161"/>
      <c r="J23" s="161"/>
      <c r="K23" s="161"/>
      <c r="L23" s="165"/>
      <c r="M23" s="166"/>
      <c r="N23" s="170"/>
      <c r="O23" s="417" t="s">
        <v>110</v>
      </c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9"/>
      <c r="AB23" s="183"/>
    </row>
    <row r="24" spans="1:28" ht="18" customHeight="1">
      <c r="A24" s="36"/>
      <c r="B24" s="143" t="s">
        <v>29</v>
      </c>
      <c r="C24" s="143"/>
      <c r="D24" s="143"/>
      <c r="E24" s="143"/>
      <c r="F24" s="169"/>
      <c r="G24" s="150"/>
      <c r="H24" s="150"/>
      <c r="I24" s="167"/>
      <c r="J24" s="167"/>
      <c r="K24" s="150"/>
      <c r="L24" s="449">
        <v>0</v>
      </c>
      <c r="M24" s="450"/>
      <c r="N24" s="170"/>
      <c r="O24" s="51"/>
      <c r="P24" s="150" t="s">
        <v>63</v>
      </c>
      <c r="Q24" s="150"/>
      <c r="R24" s="150"/>
      <c r="S24" s="150"/>
      <c r="T24" s="150"/>
      <c r="U24" s="150"/>
      <c r="V24" s="150"/>
      <c r="W24" s="150"/>
      <c r="X24" s="150"/>
      <c r="Y24" s="150"/>
      <c r="Z24" s="10"/>
      <c r="AA24" s="151">
        <v>0.035</v>
      </c>
      <c r="AB24" s="183"/>
    </row>
    <row r="25" spans="1:28" ht="15">
      <c r="A25" s="37"/>
      <c r="B25" s="169" t="s">
        <v>31</v>
      </c>
      <c r="C25" s="169"/>
      <c r="D25" s="169"/>
      <c r="E25" s="169"/>
      <c r="F25" s="169"/>
      <c r="G25" s="159"/>
      <c r="H25" s="159"/>
      <c r="I25" s="164"/>
      <c r="J25" s="164"/>
      <c r="K25" s="159"/>
      <c r="L25" s="451">
        <v>0</v>
      </c>
      <c r="M25" s="452"/>
      <c r="N25" s="170"/>
      <c r="O25" s="34"/>
      <c r="P25" s="159" t="s">
        <v>65</v>
      </c>
      <c r="Q25" s="159"/>
      <c r="R25" s="159"/>
      <c r="S25" s="159"/>
      <c r="T25" s="159"/>
      <c r="U25" s="159"/>
      <c r="V25" s="159"/>
      <c r="W25" s="159"/>
      <c r="X25" s="159"/>
      <c r="Y25" s="159"/>
      <c r="Z25" s="10"/>
      <c r="AA25" s="145">
        <v>0.0065</v>
      </c>
      <c r="AB25" s="183"/>
    </row>
    <row r="26" spans="1:28" ht="15" customHeight="1">
      <c r="A26" s="37"/>
      <c r="B26" s="169" t="s">
        <v>33</v>
      </c>
      <c r="C26" s="169"/>
      <c r="D26" s="169"/>
      <c r="E26" s="169"/>
      <c r="F26" s="169"/>
      <c r="G26" s="159"/>
      <c r="H26" s="159"/>
      <c r="I26" s="164"/>
      <c r="J26" s="164"/>
      <c r="K26" s="159"/>
      <c r="L26" s="451">
        <v>0</v>
      </c>
      <c r="M26" s="452"/>
      <c r="N26" s="170"/>
      <c r="O26" s="34"/>
      <c r="P26" s="159" t="s">
        <v>67</v>
      </c>
      <c r="Q26" s="159"/>
      <c r="R26" s="159"/>
      <c r="S26" s="159"/>
      <c r="T26" s="159"/>
      <c r="U26" s="159"/>
      <c r="V26" s="159"/>
      <c r="W26" s="159"/>
      <c r="X26" s="159"/>
      <c r="Y26" s="159"/>
      <c r="Z26" s="10"/>
      <c r="AA26" s="146">
        <v>0.03</v>
      </c>
      <c r="AB26" s="183"/>
    </row>
    <row r="27" spans="1:28" ht="15.75" thickBot="1">
      <c r="A27" s="37"/>
      <c r="B27" s="169" t="s">
        <v>35</v>
      </c>
      <c r="C27" s="169"/>
      <c r="D27" s="169"/>
      <c r="E27" s="169"/>
      <c r="F27" s="169"/>
      <c r="G27" s="159"/>
      <c r="H27" s="159"/>
      <c r="I27" s="164"/>
      <c r="J27" s="164"/>
      <c r="K27" s="159"/>
      <c r="L27" s="451">
        <v>0</v>
      </c>
      <c r="M27" s="452"/>
      <c r="N27" s="170"/>
      <c r="O27" s="52"/>
      <c r="P27" s="40" t="s">
        <v>69</v>
      </c>
      <c r="Q27" s="40"/>
      <c r="R27" s="40"/>
      <c r="S27" s="40"/>
      <c r="T27" s="40"/>
      <c r="U27" s="40"/>
      <c r="V27" s="40"/>
      <c r="W27" s="40"/>
      <c r="X27" s="40"/>
      <c r="Y27" s="40"/>
      <c r="Z27" s="118"/>
      <c r="AA27" s="147">
        <v>0.0821</v>
      </c>
      <c r="AB27" s="183"/>
    </row>
    <row r="28" spans="1:28" ht="15.75" thickBot="1">
      <c r="A28" s="37"/>
      <c r="B28" s="169" t="s">
        <v>37</v>
      </c>
      <c r="C28" s="169"/>
      <c r="D28" s="169"/>
      <c r="E28" s="169"/>
      <c r="F28" s="169"/>
      <c r="G28" s="159"/>
      <c r="H28" s="159"/>
      <c r="I28" s="164"/>
      <c r="J28" s="164"/>
      <c r="K28" s="159"/>
      <c r="L28" s="451">
        <v>0</v>
      </c>
      <c r="M28" s="452"/>
      <c r="N28" s="17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83"/>
    </row>
    <row r="29" spans="1:28" ht="15" customHeight="1">
      <c r="A29" s="37"/>
      <c r="B29" s="169" t="s">
        <v>39</v>
      </c>
      <c r="C29" s="169"/>
      <c r="D29" s="169"/>
      <c r="E29" s="169"/>
      <c r="F29" s="169"/>
      <c r="G29" s="159"/>
      <c r="H29" s="159"/>
      <c r="I29" s="163"/>
      <c r="J29" s="163"/>
      <c r="K29" s="159"/>
      <c r="L29" s="453">
        <v>0.08</v>
      </c>
      <c r="M29" s="454"/>
      <c r="N29" s="170"/>
      <c r="O29" s="414" t="s">
        <v>114</v>
      </c>
      <c r="P29" s="415"/>
      <c r="Q29" s="415"/>
      <c r="R29" s="415"/>
      <c r="S29" s="415"/>
      <c r="T29" s="415"/>
      <c r="U29" s="415"/>
      <c r="V29" s="415"/>
      <c r="W29" s="415"/>
      <c r="X29" s="415"/>
      <c r="Y29" s="416"/>
      <c r="Z29" s="10"/>
      <c r="AA29" s="10"/>
      <c r="AB29" s="183"/>
    </row>
    <row r="30" spans="1:28" ht="15" customHeight="1">
      <c r="A30" s="37"/>
      <c r="B30" s="169" t="s">
        <v>40</v>
      </c>
      <c r="C30" s="169"/>
      <c r="D30" s="169"/>
      <c r="E30" s="169"/>
      <c r="F30" s="169"/>
      <c r="G30" s="159"/>
      <c r="H30" s="159"/>
      <c r="I30" s="164"/>
      <c r="J30" s="164"/>
      <c r="K30" s="159"/>
      <c r="L30" s="451">
        <v>0</v>
      </c>
      <c r="M30" s="452"/>
      <c r="N30" s="170"/>
      <c r="O30" s="172" t="s">
        <v>5</v>
      </c>
      <c r="P30" s="173"/>
      <c r="Q30" s="174"/>
      <c r="R30" s="410" t="s">
        <v>24</v>
      </c>
      <c r="S30" s="411"/>
      <c r="T30" s="410" t="s">
        <v>84</v>
      </c>
      <c r="U30" s="411"/>
      <c r="V30" s="171" t="s">
        <v>85</v>
      </c>
      <c r="W30" s="410" t="s">
        <v>86</v>
      </c>
      <c r="X30" s="412"/>
      <c r="Y30" s="413"/>
      <c r="Z30" s="10"/>
      <c r="AA30" s="10"/>
      <c r="AB30" s="183"/>
    </row>
    <row r="31" spans="1:28" ht="15">
      <c r="A31" s="37"/>
      <c r="B31" s="169" t="s">
        <v>41</v>
      </c>
      <c r="C31" s="169"/>
      <c r="D31" s="169"/>
      <c r="E31" s="169"/>
      <c r="F31" s="169"/>
      <c r="G31" s="159"/>
      <c r="H31" s="159"/>
      <c r="I31" s="164"/>
      <c r="J31" s="164"/>
      <c r="K31" s="159"/>
      <c r="L31" s="451">
        <v>0</v>
      </c>
      <c r="M31" s="452"/>
      <c r="N31" s="170"/>
      <c r="O31" s="400" t="s">
        <v>115</v>
      </c>
      <c r="P31" s="401"/>
      <c r="Q31" s="402"/>
      <c r="R31" s="378">
        <v>9.47</v>
      </c>
      <c r="S31" s="379"/>
      <c r="T31" s="403">
        <v>7</v>
      </c>
      <c r="U31" s="404"/>
      <c r="V31" s="30">
        <f>(T31/12)</f>
        <v>0.5833333333333334</v>
      </c>
      <c r="W31" s="405">
        <f>(V31*R31)</f>
        <v>5.524166666666668</v>
      </c>
      <c r="X31" s="406"/>
      <c r="Y31" s="407"/>
      <c r="Z31" s="10"/>
      <c r="AA31" s="10"/>
      <c r="AB31" s="183"/>
    </row>
    <row r="32" spans="1:28" ht="17.25" customHeight="1">
      <c r="A32" s="37"/>
      <c r="B32" s="38" t="s">
        <v>42</v>
      </c>
      <c r="C32" s="38"/>
      <c r="D32" s="38"/>
      <c r="E32" s="38"/>
      <c r="F32" s="169"/>
      <c r="G32" s="159"/>
      <c r="H32" s="159"/>
      <c r="I32" s="149"/>
      <c r="J32" s="149"/>
      <c r="K32" s="159"/>
      <c r="L32" s="455">
        <v>0.08</v>
      </c>
      <c r="M32" s="456"/>
      <c r="N32" s="170"/>
      <c r="O32" s="400" t="s">
        <v>9</v>
      </c>
      <c r="P32" s="401"/>
      <c r="Q32" s="402"/>
      <c r="R32" s="378">
        <v>53.97</v>
      </c>
      <c r="S32" s="379"/>
      <c r="T32" s="403">
        <v>7</v>
      </c>
      <c r="U32" s="404"/>
      <c r="V32" s="30">
        <f>(T32/12)</f>
        <v>0.5833333333333334</v>
      </c>
      <c r="W32" s="405">
        <f>(V32*R32)</f>
        <v>31.4825</v>
      </c>
      <c r="X32" s="406"/>
      <c r="Y32" s="407"/>
      <c r="Z32" s="10"/>
      <c r="AA32" s="10"/>
      <c r="AB32" s="183"/>
    </row>
    <row r="33" spans="1:28" ht="15.75" customHeight="1" thickBot="1">
      <c r="A33" s="39"/>
      <c r="B33" s="40"/>
      <c r="C33" s="41"/>
      <c r="D33" s="40"/>
      <c r="E33" s="40"/>
      <c r="F33" s="40"/>
      <c r="G33" s="40"/>
      <c r="H33" s="40"/>
      <c r="I33" s="42"/>
      <c r="J33" s="156"/>
      <c r="K33" s="40"/>
      <c r="L33" s="457"/>
      <c r="M33" s="458"/>
      <c r="N33" s="1"/>
      <c r="O33" s="400" t="s">
        <v>11</v>
      </c>
      <c r="P33" s="401"/>
      <c r="Q33" s="402"/>
      <c r="R33" s="378">
        <v>19.4</v>
      </c>
      <c r="S33" s="379"/>
      <c r="T33" s="403">
        <v>14</v>
      </c>
      <c r="U33" s="404"/>
      <c r="V33" s="30">
        <f>(T33/12)</f>
        <v>1.1666666666666667</v>
      </c>
      <c r="W33" s="405">
        <f>(V33*R33)</f>
        <v>22.633333333333333</v>
      </c>
      <c r="X33" s="406"/>
      <c r="Y33" s="407"/>
      <c r="Z33" s="10"/>
      <c r="AA33" s="10"/>
      <c r="AB33" s="183"/>
    </row>
    <row r="34" spans="1:28" ht="15.75" thickBot="1">
      <c r="A34" s="105"/>
      <c r="B34" s="106" t="s">
        <v>45</v>
      </c>
      <c r="C34" s="107"/>
      <c r="D34" s="161"/>
      <c r="E34" s="161"/>
      <c r="F34" s="161"/>
      <c r="G34" s="161"/>
      <c r="H34" s="161"/>
      <c r="I34" s="108"/>
      <c r="J34" s="152"/>
      <c r="K34" s="161"/>
      <c r="L34" s="459"/>
      <c r="M34" s="460"/>
      <c r="N34" s="170"/>
      <c r="O34" s="400" t="s">
        <v>15</v>
      </c>
      <c r="P34" s="401"/>
      <c r="Q34" s="402"/>
      <c r="R34" s="378">
        <v>37.45</v>
      </c>
      <c r="S34" s="379"/>
      <c r="T34" s="408">
        <v>7</v>
      </c>
      <c r="U34" s="409"/>
      <c r="V34" s="30">
        <f>(T34/12)</f>
        <v>0.5833333333333334</v>
      </c>
      <c r="W34" s="405">
        <f>(V34*R34)</f>
        <v>21.845833333333335</v>
      </c>
      <c r="X34" s="406"/>
      <c r="Y34" s="407"/>
      <c r="Z34" s="10"/>
      <c r="AA34" s="10"/>
      <c r="AB34" s="183"/>
    </row>
    <row r="35" spans="1:28" ht="15.75" thickBot="1">
      <c r="A35" s="37"/>
      <c r="B35" s="43" t="s">
        <v>47</v>
      </c>
      <c r="C35" s="43"/>
      <c r="D35" s="43"/>
      <c r="E35" s="43"/>
      <c r="F35" s="169"/>
      <c r="G35" s="159"/>
      <c r="H35" s="159"/>
      <c r="I35" s="154"/>
      <c r="J35" s="154"/>
      <c r="K35" s="159"/>
      <c r="L35" s="461">
        <v>0.11111111111111109</v>
      </c>
      <c r="M35" s="462"/>
      <c r="N35" s="17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83"/>
    </row>
    <row r="36" spans="1:28" ht="15.75" thickBot="1">
      <c r="A36" s="37"/>
      <c r="B36" s="43" t="s">
        <v>49</v>
      </c>
      <c r="C36" s="43"/>
      <c r="D36" s="43"/>
      <c r="E36" s="43"/>
      <c r="F36" s="169"/>
      <c r="G36" s="159"/>
      <c r="H36" s="159"/>
      <c r="I36" s="44"/>
      <c r="J36" s="44"/>
      <c r="K36" s="159"/>
      <c r="L36" s="463">
        <v>0.0194</v>
      </c>
      <c r="M36" s="464"/>
      <c r="N36" s="170"/>
      <c r="O36" s="417" t="s">
        <v>127</v>
      </c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9"/>
      <c r="AB36" s="183"/>
    </row>
    <row r="37" spans="1:28" ht="15" customHeight="1">
      <c r="A37" s="37"/>
      <c r="B37" s="43" t="s">
        <v>51</v>
      </c>
      <c r="C37" s="43"/>
      <c r="D37" s="43"/>
      <c r="E37" s="43"/>
      <c r="F37" s="169"/>
      <c r="G37" s="159"/>
      <c r="H37" s="159"/>
      <c r="I37" s="44"/>
      <c r="J37" s="44"/>
      <c r="K37" s="159"/>
      <c r="L37" s="463">
        <v>0.0139</v>
      </c>
      <c r="M37" s="464"/>
      <c r="N37" s="170"/>
      <c r="O37" s="51"/>
      <c r="P37" s="150" t="s">
        <v>63</v>
      </c>
      <c r="Q37" s="150"/>
      <c r="R37" s="150"/>
      <c r="S37" s="150"/>
      <c r="T37" s="150"/>
      <c r="U37" s="150"/>
      <c r="V37" s="150"/>
      <c r="W37" s="150"/>
      <c r="X37" s="150"/>
      <c r="Y37" s="150"/>
      <c r="Z37" s="10"/>
      <c r="AA37" s="151">
        <v>0.035</v>
      </c>
      <c r="AB37" s="183"/>
    </row>
    <row r="38" spans="1:28" ht="15">
      <c r="A38" s="37"/>
      <c r="B38" s="43" t="s">
        <v>52</v>
      </c>
      <c r="C38" s="43"/>
      <c r="D38" s="43"/>
      <c r="E38" s="43"/>
      <c r="F38" s="169"/>
      <c r="G38" s="159"/>
      <c r="H38" s="159"/>
      <c r="I38" s="44"/>
      <c r="J38" s="44"/>
      <c r="K38" s="159"/>
      <c r="L38" s="463">
        <v>0.0033</v>
      </c>
      <c r="M38" s="464"/>
      <c r="N38" s="170"/>
      <c r="O38" s="34"/>
      <c r="P38" s="159" t="s">
        <v>65</v>
      </c>
      <c r="Q38" s="159"/>
      <c r="R38" s="159"/>
      <c r="S38" s="159"/>
      <c r="T38" s="159"/>
      <c r="U38" s="159"/>
      <c r="V38" s="159"/>
      <c r="W38" s="159"/>
      <c r="X38" s="159"/>
      <c r="Y38" s="159"/>
      <c r="Z38" s="10"/>
      <c r="AA38" s="145">
        <v>0.0065</v>
      </c>
      <c r="AB38" s="183"/>
    </row>
    <row r="39" spans="1:28" ht="15" customHeight="1">
      <c r="A39" s="37"/>
      <c r="B39" s="43" t="s">
        <v>54</v>
      </c>
      <c r="C39" s="43"/>
      <c r="D39" s="43"/>
      <c r="E39" s="43"/>
      <c r="F39" s="169"/>
      <c r="G39" s="159"/>
      <c r="H39" s="159"/>
      <c r="I39" s="44"/>
      <c r="J39" s="44"/>
      <c r="K39" s="159"/>
      <c r="L39" s="463">
        <v>0.0027</v>
      </c>
      <c r="M39" s="464"/>
      <c r="N39" s="170"/>
      <c r="O39" s="34"/>
      <c r="P39" s="159" t="s">
        <v>67</v>
      </c>
      <c r="Q39" s="159"/>
      <c r="R39" s="159"/>
      <c r="S39" s="159"/>
      <c r="T39" s="159"/>
      <c r="U39" s="159"/>
      <c r="V39" s="159"/>
      <c r="W39" s="159"/>
      <c r="X39" s="159"/>
      <c r="Y39" s="159"/>
      <c r="Z39" s="10"/>
      <c r="AA39" s="146">
        <v>0.03</v>
      </c>
      <c r="AB39" s="183"/>
    </row>
    <row r="40" spans="1:28" ht="15.75" thickBot="1">
      <c r="A40" s="37"/>
      <c r="B40" s="45" t="s">
        <v>56</v>
      </c>
      <c r="C40" s="45"/>
      <c r="D40" s="45"/>
      <c r="E40" s="45"/>
      <c r="F40" s="169"/>
      <c r="G40" s="159"/>
      <c r="H40" s="159"/>
      <c r="I40" s="153"/>
      <c r="J40" s="153"/>
      <c r="K40" s="159"/>
      <c r="L40" s="463">
        <v>0.0007</v>
      </c>
      <c r="M40" s="464"/>
      <c r="N40" s="170"/>
      <c r="O40" s="52"/>
      <c r="P40" s="40" t="s">
        <v>69</v>
      </c>
      <c r="Q40" s="40"/>
      <c r="R40" s="40"/>
      <c r="S40" s="40"/>
      <c r="T40" s="40"/>
      <c r="U40" s="40"/>
      <c r="V40" s="40"/>
      <c r="W40" s="40"/>
      <c r="X40" s="40"/>
      <c r="Y40" s="40"/>
      <c r="Z40" s="118"/>
      <c r="AA40" s="147">
        <v>0.0821</v>
      </c>
      <c r="AB40" s="183"/>
    </row>
    <row r="41" spans="1:28" ht="15">
      <c r="A41" s="37"/>
      <c r="B41" s="43" t="s">
        <v>58</v>
      </c>
      <c r="C41" s="43"/>
      <c r="D41" s="43"/>
      <c r="E41" s="43"/>
      <c r="F41" s="169"/>
      <c r="G41" s="159"/>
      <c r="H41" s="159"/>
      <c r="I41" s="44"/>
      <c r="J41" s="44"/>
      <c r="K41" s="159"/>
      <c r="L41" s="463">
        <v>0.0002</v>
      </c>
      <c r="M41" s="464"/>
      <c r="N41" s="17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83"/>
    </row>
    <row r="42" spans="1:28" ht="15">
      <c r="A42" s="37"/>
      <c r="B42" s="43" t="s">
        <v>59</v>
      </c>
      <c r="C42" s="43"/>
      <c r="D42" s="43"/>
      <c r="E42" s="43"/>
      <c r="F42" s="169"/>
      <c r="G42" s="159"/>
      <c r="H42" s="159"/>
      <c r="I42" s="154"/>
      <c r="J42" s="154"/>
      <c r="K42" s="159"/>
      <c r="L42" s="465">
        <v>0.0833333333333333</v>
      </c>
      <c r="M42" s="466"/>
      <c r="N42" s="17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83"/>
    </row>
    <row r="43" spans="1:28" ht="15">
      <c r="A43" s="37"/>
      <c r="B43" s="38" t="s">
        <v>61</v>
      </c>
      <c r="C43" s="159"/>
      <c r="D43" s="159"/>
      <c r="E43" s="159"/>
      <c r="F43" s="169"/>
      <c r="G43" s="159"/>
      <c r="H43" s="159"/>
      <c r="I43" s="159"/>
      <c r="J43" s="159"/>
      <c r="K43" s="159"/>
      <c r="L43" s="455">
        <v>0.23464444444444438</v>
      </c>
      <c r="M43" s="456"/>
      <c r="N43" s="17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83"/>
    </row>
    <row r="44" spans="1:28" ht="15.75" thickBot="1">
      <c r="A44" s="37"/>
      <c r="B44" s="159"/>
      <c r="C44" s="38"/>
      <c r="D44" s="159"/>
      <c r="E44" s="159"/>
      <c r="F44" s="159"/>
      <c r="G44" s="159"/>
      <c r="H44" s="159"/>
      <c r="I44" s="159"/>
      <c r="J44" s="155"/>
      <c r="K44" s="159"/>
      <c r="L44" s="467"/>
      <c r="M44" s="468"/>
      <c r="N44" s="17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83"/>
    </row>
    <row r="45" spans="1:28" ht="15.75" thickBot="1">
      <c r="A45" s="105"/>
      <c r="B45" s="106" t="s">
        <v>64</v>
      </c>
      <c r="C45" s="107"/>
      <c r="D45" s="161"/>
      <c r="E45" s="161"/>
      <c r="F45" s="161"/>
      <c r="G45" s="161"/>
      <c r="H45" s="161"/>
      <c r="I45" s="108"/>
      <c r="J45" s="152"/>
      <c r="K45" s="161"/>
      <c r="L45" s="469"/>
      <c r="M45" s="470"/>
      <c r="N45" s="17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83"/>
    </row>
    <row r="46" spans="1:28" ht="15">
      <c r="A46" s="37"/>
      <c r="B46" s="43" t="s">
        <v>66</v>
      </c>
      <c r="C46" s="43"/>
      <c r="D46" s="43"/>
      <c r="E46" s="43"/>
      <c r="F46" s="159"/>
      <c r="G46" s="159"/>
      <c r="H46" s="46"/>
      <c r="I46" s="169"/>
      <c r="J46" s="148"/>
      <c r="K46" s="159"/>
      <c r="L46" s="471">
        <v>0.0042</v>
      </c>
      <c r="M46" s="472"/>
      <c r="N46" s="17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83"/>
    </row>
    <row r="47" spans="1:28" ht="15">
      <c r="A47" s="37"/>
      <c r="B47" s="43" t="s">
        <v>68</v>
      </c>
      <c r="C47" s="43"/>
      <c r="D47" s="43"/>
      <c r="E47" s="43"/>
      <c r="F47" s="159"/>
      <c r="G47" s="159"/>
      <c r="H47" s="46"/>
      <c r="I47" s="169"/>
      <c r="J47" s="148"/>
      <c r="K47" s="159"/>
      <c r="L47" s="473">
        <v>0.0016</v>
      </c>
      <c r="M47" s="474"/>
      <c r="N47" s="17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83"/>
    </row>
    <row r="48" spans="1:28" ht="15">
      <c r="A48" s="37"/>
      <c r="B48" s="43" t="s">
        <v>70</v>
      </c>
      <c r="C48" s="43"/>
      <c r="D48" s="43"/>
      <c r="E48" s="43"/>
      <c r="F48" s="159"/>
      <c r="G48" s="159"/>
      <c r="H48" s="46"/>
      <c r="I48" s="169"/>
      <c r="J48" s="148"/>
      <c r="K48" s="159"/>
      <c r="L48" s="473">
        <v>0.0003</v>
      </c>
      <c r="M48" s="474"/>
      <c r="N48" s="17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83"/>
    </row>
    <row r="49" spans="1:28" ht="15">
      <c r="A49" s="37"/>
      <c r="B49" s="43" t="s">
        <v>72</v>
      </c>
      <c r="C49" s="43"/>
      <c r="D49" s="43"/>
      <c r="E49" s="43"/>
      <c r="F49" s="43"/>
      <c r="G49" s="159"/>
      <c r="H49" s="46"/>
      <c r="I49" s="169"/>
      <c r="J49" s="148"/>
      <c r="K49" s="159"/>
      <c r="L49" s="473">
        <v>0.032</v>
      </c>
      <c r="M49" s="474"/>
      <c r="N49" s="17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83"/>
    </row>
    <row r="50" spans="1:28" ht="15">
      <c r="A50" s="37"/>
      <c r="B50" s="43" t="s">
        <v>73</v>
      </c>
      <c r="C50" s="43"/>
      <c r="D50" s="43"/>
      <c r="E50" s="43"/>
      <c r="F50" s="43"/>
      <c r="G50" s="159"/>
      <c r="H50" s="46"/>
      <c r="I50" s="169"/>
      <c r="J50" s="148"/>
      <c r="K50" s="159"/>
      <c r="L50" s="473">
        <v>0.0004</v>
      </c>
      <c r="M50" s="474"/>
      <c r="N50" s="17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83"/>
    </row>
    <row r="51" spans="1:28" ht="15">
      <c r="A51" s="37"/>
      <c r="B51" s="43" t="s">
        <v>87</v>
      </c>
      <c r="C51" s="43"/>
      <c r="D51" s="43"/>
      <c r="E51" s="43"/>
      <c r="F51" s="43"/>
      <c r="G51" s="43"/>
      <c r="H51" s="43"/>
      <c r="I51" s="169"/>
      <c r="J51" s="148"/>
      <c r="K51" s="159"/>
      <c r="L51" s="473">
        <v>0.0002</v>
      </c>
      <c r="M51" s="474"/>
      <c r="N51" s="17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83"/>
    </row>
    <row r="52" spans="1:28" ht="15">
      <c r="A52" s="37"/>
      <c r="B52" s="38" t="s">
        <v>88</v>
      </c>
      <c r="C52" s="159"/>
      <c r="D52" s="159"/>
      <c r="E52" s="159"/>
      <c r="F52" s="159"/>
      <c r="G52" s="159"/>
      <c r="H52" s="159"/>
      <c r="I52" s="169"/>
      <c r="J52" s="159"/>
      <c r="K52" s="159"/>
      <c r="L52" s="455">
        <v>0.0387</v>
      </c>
      <c r="M52" s="456"/>
      <c r="N52" s="17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83"/>
    </row>
    <row r="53" spans="1:28" ht="15">
      <c r="A53" s="37"/>
      <c r="B53" s="38"/>
      <c r="C53" s="159"/>
      <c r="D53" s="159"/>
      <c r="E53" s="159"/>
      <c r="F53" s="159"/>
      <c r="G53" s="159"/>
      <c r="H53" s="159"/>
      <c r="I53" s="169"/>
      <c r="J53" s="154"/>
      <c r="K53" s="159"/>
      <c r="L53" s="475"/>
      <c r="M53" s="476"/>
      <c r="N53" s="17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83"/>
    </row>
    <row r="54" spans="1:28" ht="15.75" thickBot="1">
      <c r="A54" s="39"/>
      <c r="B54" s="41" t="s">
        <v>79</v>
      </c>
      <c r="C54" s="40"/>
      <c r="D54" s="40"/>
      <c r="E54" s="40"/>
      <c r="F54" s="40"/>
      <c r="G54" s="40"/>
      <c r="H54" s="40"/>
      <c r="I54" s="47"/>
      <c r="J54" s="40"/>
      <c r="K54" s="40"/>
      <c r="L54" s="477">
        <v>0.3533444444444444</v>
      </c>
      <c r="M54" s="478"/>
      <c r="N54" s="17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83"/>
    </row>
    <row r="55" spans="1:28" ht="15.75" thickBot="1">
      <c r="A55" s="37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60"/>
      <c r="N55" s="17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83"/>
    </row>
    <row r="56" spans="1:28" ht="15.75" thickBot="1">
      <c r="A56" s="446" t="s">
        <v>89</v>
      </c>
      <c r="B56" s="4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8"/>
      <c r="N56" s="17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83"/>
    </row>
    <row r="57" spans="1:28" ht="15.75" thickBot="1">
      <c r="A57" s="105"/>
      <c r="B57" s="161"/>
      <c r="C57" s="161"/>
      <c r="D57" s="106" t="s">
        <v>28</v>
      </c>
      <c r="E57" s="107"/>
      <c r="F57" s="161"/>
      <c r="G57" s="161"/>
      <c r="H57" s="161"/>
      <c r="I57" s="161"/>
      <c r="J57" s="161"/>
      <c r="K57" s="161"/>
      <c r="L57" s="161"/>
      <c r="M57" s="162"/>
      <c r="N57" s="17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83"/>
    </row>
    <row r="58" spans="1:28" ht="15">
      <c r="A58" s="37"/>
      <c r="B58" s="159" t="s">
        <v>29</v>
      </c>
      <c r="C58" s="159"/>
      <c r="D58" s="159"/>
      <c r="E58" s="159"/>
      <c r="F58" s="169"/>
      <c r="G58" s="169"/>
      <c r="H58" s="169"/>
      <c r="I58" s="159"/>
      <c r="J58" s="48"/>
      <c r="K58" s="48"/>
      <c r="L58" s="479">
        <v>0.2</v>
      </c>
      <c r="M58" s="480"/>
      <c r="N58" s="17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83"/>
    </row>
    <row r="59" spans="1:28" ht="15">
      <c r="A59" s="37"/>
      <c r="B59" s="159" t="s">
        <v>31</v>
      </c>
      <c r="C59" s="159"/>
      <c r="D59" s="159"/>
      <c r="E59" s="159"/>
      <c r="F59" s="169"/>
      <c r="G59" s="169"/>
      <c r="H59" s="169"/>
      <c r="I59" s="159"/>
      <c r="J59" s="158"/>
      <c r="K59" s="158"/>
      <c r="L59" s="481">
        <v>0.015</v>
      </c>
      <c r="M59" s="482"/>
      <c r="N59" s="17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83"/>
    </row>
    <row r="60" spans="1:28" ht="15">
      <c r="A60" s="37"/>
      <c r="B60" s="159" t="s">
        <v>33</v>
      </c>
      <c r="C60" s="159"/>
      <c r="D60" s="159"/>
      <c r="E60" s="159"/>
      <c r="F60" s="169"/>
      <c r="G60" s="169"/>
      <c r="H60" s="169"/>
      <c r="I60" s="159"/>
      <c r="J60" s="158"/>
      <c r="K60" s="158"/>
      <c r="L60" s="481">
        <v>0.01</v>
      </c>
      <c r="M60" s="482"/>
      <c r="N60" s="17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83"/>
    </row>
    <row r="61" spans="1:28" ht="15">
      <c r="A61" s="37"/>
      <c r="B61" s="159" t="s">
        <v>35</v>
      </c>
      <c r="C61" s="159"/>
      <c r="D61" s="159"/>
      <c r="E61" s="159"/>
      <c r="F61" s="169"/>
      <c r="G61" s="169"/>
      <c r="H61" s="169"/>
      <c r="I61" s="159"/>
      <c r="J61" s="158"/>
      <c r="K61" s="158"/>
      <c r="L61" s="481">
        <v>0.002</v>
      </c>
      <c r="M61" s="482"/>
      <c r="N61" s="17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83"/>
    </row>
    <row r="62" spans="1:28" ht="15">
      <c r="A62" s="37"/>
      <c r="B62" s="159" t="s">
        <v>37</v>
      </c>
      <c r="C62" s="159"/>
      <c r="D62" s="159"/>
      <c r="E62" s="159"/>
      <c r="F62" s="169"/>
      <c r="G62" s="169"/>
      <c r="H62" s="169"/>
      <c r="I62" s="159"/>
      <c r="J62" s="158"/>
      <c r="K62" s="158"/>
      <c r="L62" s="481">
        <v>0.025</v>
      </c>
      <c r="M62" s="482"/>
      <c r="N62" s="17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83"/>
    </row>
    <row r="63" spans="1:28" ht="15">
      <c r="A63" s="37"/>
      <c r="B63" s="159" t="s">
        <v>39</v>
      </c>
      <c r="C63" s="159"/>
      <c r="D63" s="159"/>
      <c r="E63" s="159"/>
      <c r="F63" s="169"/>
      <c r="G63" s="169"/>
      <c r="H63" s="169"/>
      <c r="I63" s="159"/>
      <c r="J63" s="158"/>
      <c r="K63" s="158"/>
      <c r="L63" s="481">
        <v>0.08</v>
      </c>
      <c r="M63" s="482"/>
      <c r="N63" s="17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83"/>
    </row>
    <row r="64" spans="1:28" ht="15">
      <c r="A64" s="37"/>
      <c r="B64" s="159" t="s">
        <v>40</v>
      </c>
      <c r="C64" s="159"/>
      <c r="D64" s="159"/>
      <c r="E64" s="159"/>
      <c r="F64" s="169"/>
      <c r="G64" s="169"/>
      <c r="H64" s="169"/>
      <c r="I64" s="159"/>
      <c r="J64" s="144"/>
      <c r="K64" s="144"/>
      <c r="L64" s="483">
        <v>0.03</v>
      </c>
      <c r="M64" s="484"/>
      <c r="N64" s="17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83"/>
    </row>
    <row r="65" spans="1:28" ht="15">
      <c r="A65" s="37"/>
      <c r="B65" s="159" t="s">
        <v>41</v>
      </c>
      <c r="C65" s="159"/>
      <c r="D65" s="159"/>
      <c r="E65" s="159"/>
      <c r="F65" s="169"/>
      <c r="G65" s="169"/>
      <c r="H65" s="169"/>
      <c r="I65" s="159"/>
      <c r="J65" s="158"/>
      <c r="K65" s="158"/>
      <c r="L65" s="481">
        <v>0.006</v>
      </c>
      <c r="M65" s="482"/>
      <c r="N65" s="17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83"/>
    </row>
    <row r="66" spans="1:28" ht="15">
      <c r="A66" s="37"/>
      <c r="B66" s="38" t="s">
        <v>42</v>
      </c>
      <c r="C66" s="38"/>
      <c r="D66" s="38"/>
      <c r="E66" s="38"/>
      <c r="F66" s="169"/>
      <c r="G66" s="169"/>
      <c r="H66" s="169"/>
      <c r="I66" s="159"/>
      <c r="J66" s="159"/>
      <c r="K66" s="149"/>
      <c r="L66" s="455">
        <v>0.3680000000000001</v>
      </c>
      <c r="M66" s="456"/>
      <c r="N66" s="17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83"/>
    </row>
    <row r="67" spans="1:28" ht="15.75" thickBot="1">
      <c r="A67" s="39"/>
      <c r="B67" s="40"/>
      <c r="C67" s="40"/>
      <c r="D67" s="40"/>
      <c r="E67" s="41"/>
      <c r="F67" s="40"/>
      <c r="G67" s="40"/>
      <c r="H67" s="40"/>
      <c r="I67" s="40"/>
      <c r="J67" s="40"/>
      <c r="K67" s="42"/>
      <c r="L67" s="485"/>
      <c r="M67" s="486"/>
      <c r="N67" s="17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83"/>
    </row>
    <row r="68" spans="1:28" ht="15.75" thickBot="1">
      <c r="A68" s="105"/>
      <c r="B68" s="161"/>
      <c r="C68" s="161"/>
      <c r="D68" s="106" t="s">
        <v>45</v>
      </c>
      <c r="E68" s="107"/>
      <c r="F68" s="161"/>
      <c r="G68" s="161"/>
      <c r="H68" s="161"/>
      <c r="I68" s="161"/>
      <c r="J68" s="161"/>
      <c r="K68" s="108"/>
      <c r="L68" s="487"/>
      <c r="M68" s="488"/>
      <c r="N68" s="17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83"/>
    </row>
    <row r="69" spans="1:28" ht="15">
      <c r="A69" s="36"/>
      <c r="B69" s="49" t="s">
        <v>47</v>
      </c>
      <c r="C69" s="49"/>
      <c r="D69" s="49"/>
      <c r="E69" s="49"/>
      <c r="F69" s="169"/>
      <c r="G69" s="169"/>
      <c r="H69" s="169"/>
      <c r="I69" s="150"/>
      <c r="J69" s="150"/>
      <c r="K69" s="157"/>
      <c r="L69" s="461">
        <v>0.11111111111111109</v>
      </c>
      <c r="M69" s="462"/>
      <c r="N69" s="17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83"/>
    </row>
    <row r="70" spans="1:28" ht="15">
      <c r="A70" s="37"/>
      <c r="B70" s="43" t="s">
        <v>49</v>
      </c>
      <c r="C70" s="43"/>
      <c r="D70" s="43"/>
      <c r="E70" s="43"/>
      <c r="F70" s="169"/>
      <c r="G70" s="169"/>
      <c r="H70" s="169"/>
      <c r="I70" s="159"/>
      <c r="J70" s="159"/>
      <c r="K70" s="44"/>
      <c r="L70" s="463">
        <v>0.0194</v>
      </c>
      <c r="M70" s="464"/>
      <c r="N70" s="17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83"/>
    </row>
    <row r="71" spans="1:28" ht="15">
      <c r="A71" s="37"/>
      <c r="B71" s="43" t="s">
        <v>51</v>
      </c>
      <c r="C71" s="43"/>
      <c r="D71" s="43"/>
      <c r="E71" s="43"/>
      <c r="F71" s="169"/>
      <c r="G71" s="169"/>
      <c r="H71" s="169"/>
      <c r="I71" s="159"/>
      <c r="J71" s="159"/>
      <c r="K71" s="44"/>
      <c r="L71" s="463">
        <v>0.0139</v>
      </c>
      <c r="M71" s="464"/>
      <c r="N71" s="17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83"/>
    </row>
    <row r="72" spans="1:28" ht="15">
      <c r="A72" s="37"/>
      <c r="B72" s="43" t="s">
        <v>52</v>
      </c>
      <c r="C72" s="43"/>
      <c r="D72" s="43"/>
      <c r="E72" s="43"/>
      <c r="F72" s="169"/>
      <c r="G72" s="169"/>
      <c r="H72" s="169"/>
      <c r="I72" s="159"/>
      <c r="J72" s="159"/>
      <c r="K72" s="44"/>
      <c r="L72" s="463">
        <v>0.0033</v>
      </c>
      <c r="M72" s="464"/>
      <c r="N72" s="17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83"/>
    </row>
    <row r="73" spans="1:28" ht="15">
      <c r="A73" s="37"/>
      <c r="B73" s="43" t="s">
        <v>54</v>
      </c>
      <c r="C73" s="43"/>
      <c r="D73" s="43"/>
      <c r="E73" s="43"/>
      <c r="F73" s="169"/>
      <c r="G73" s="169"/>
      <c r="H73" s="169"/>
      <c r="I73" s="159"/>
      <c r="J73" s="159"/>
      <c r="K73" s="44"/>
      <c r="L73" s="463">
        <v>0.0027</v>
      </c>
      <c r="M73" s="464"/>
      <c r="N73" s="17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83"/>
    </row>
    <row r="74" spans="1:28" ht="15">
      <c r="A74" s="37"/>
      <c r="B74" s="45" t="s">
        <v>56</v>
      </c>
      <c r="C74" s="45"/>
      <c r="D74" s="45"/>
      <c r="E74" s="45"/>
      <c r="F74" s="169"/>
      <c r="G74" s="169"/>
      <c r="H74" s="169"/>
      <c r="I74" s="159"/>
      <c r="J74" s="159"/>
      <c r="K74" s="153"/>
      <c r="L74" s="463">
        <v>0.0007</v>
      </c>
      <c r="M74" s="464"/>
      <c r="N74" s="17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83"/>
    </row>
    <row r="75" spans="1:28" ht="15">
      <c r="A75" s="37"/>
      <c r="B75" s="43" t="s">
        <v>58</v>
      </c>
      <c r="C75" s="43"/>
      <c r="D75" s="43"/>
      <c r="E75" s="43"/>
      <c r="F75" s="169"/>
      <c r="G75" s="169"/>
      <c r="H75" s="169"/>
      <c r="I75" s="159"/>
      <c r="J75" s="159"/>
      <c r="K75" s="44"/>
      <c r="L75" s="463">
        <v>0.0002</v>
      </c>
      <c r="M75" s="464"/>
      <c r="N75" s="17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83"/>
    </row>
    <row r="76" spans="1:28" ht="15">
      <c r="A76" s="37"/>
      <c r="B76" s="43" t="s">
        <v>59</v>
      </c>
      <c r="C76" s="43"/>
      <c r="D76" s="43"/>
      <c r="E76" s="43"/>
      <c r="F76" s="169"/>
      <c r="G76" s="169"/>
      <c r="H76" s="169"/>
      <c r="I76" s="159"/>
      <c r="J76" s="159"/>
      <c r="K76" s="154"/>
      <c r="L76" s="465">
        <v>0.0833333333333333</v>
      </c>
      <c r="M76" s="466"/>
      <c r="N76" s="17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83"/>
    </row>
    <row r="77" spans="1:28" ht="15">
      <c r="A77" s="37"/>
      <c r="B77" s="38" t="s">
        <v>61</v>
      </c>
      <c r="C77" s="159"/>
      <c r="D77" s="159"/>
      <c r="E77" s="159"/>
      <c r="F77" s="169"/>
      <c r="G77" s="169"/>
      <c r="H77" s="169"/>
      <c r="I77" s="159"/>
      <c r="J77" s="159"/>
      <c r="K77" s="159"/>
      <c r="L77" s="455">
        <v>0.23464444444444438</v>
      </c>
      <c r="M77" s="456"/>
      <c r="N77" s="17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83"/>
    </row>
    <row r="78" spans="1:28" ht="15.75" thickBot="1">
      <c r="A78" s="37"/>
      <c r="B78" s="159"/>
      <c r="C78" s="159"/>
      <c r="D78" s="159"/>
      <c r="E78" s="38"/>
      <c r="F78" s="159"/>
      <c r="G78" s="159"/>
      <c r="H78" s="159"/>
      <c r="I78" s="159"/>
      <c r="J78" s="159"/>
      <c r="K78" s="159"/>
      <c r="L78" s="489"/>
      <c r="M78" s="490"/>
      <c r="N78" s="17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83"/>
    </row>
    <row r="79" spans="1:28" ht="15.75" thickBot="1">
      <c r="A79" s="105"/>
      <c r="B79" s="161"/>
      <c r="C79" s="161"/>
      <c r="D79" s="106" t="s">
        <v>64</v>
      </c>
      <c r="E79" s="107"/>
      <c r="F79" s="161"/>
      <c r="G79" s="161"/>
      <c r="H79" s="161"/>
      <c r="I79" s="161"/>
      <c r="J79" s="161"/>
      <c r="K79" s="108"/>
      <c r="L79" s="487"/>
      <c r="M79" s="488"/>
      <c r="N79" s="17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83"/>
    </row>
    <row r="80" spans="1:28" ht="15">
      <c r="A80" s="36"/>
      <c r="B80" s="49" t="s">
        <v>66</v>
      </c>
      <c r="C80" s="49"/>
      <c r="D80" s="49"/>
      <c r="E80" s="49"/>
      <c r="F80" s="150"/>
      <c r="G80" s="150"/>
      <c r="H80" s="169"/>
      <c r="I80" s="169"/>
      <c r="J80" s="169"/>
      <c r="K80" s="50"/>
      <c r="L80" s="471">
        <v>0.0042</v>
      </c>
      <c r="M80" s="472"/>
      <c r="N80" s="17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83"/>
    </row>
    <row r="81" spans="1:28" ht="15">
      <c r="A81" s="37"/>
      <c r="B81" s="43" t="s">
        <v>68</v>
      </c>
      <c r="C81" s="43"/>
      <c r="D81" s="43"/>
      <c r="E81" s="43"/>
      <c r="F81" s="159"/>
      <c r="G81" s="159"/>
      <c r="H81" s="169"/>
      <c r="I81" s="169"/>
      <c r="J81" s="169"/>
      <c r="K81" s="46"/>
      <c r="L81" s="473">
        <v>0.0016</v>
      </c>
      <c r="M81" s="474"/>
      <c r="N81" s="17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83"/>
    </row>
    <row r="82" spans="1:28" ht="15">
      <c r="A82" s="37"/>
      <c r="B82" s="43" t="s">
        <v>70</v>
      </c>
      <c r="C82" s="43"/>
      <c r="D82" s="43"/>
      <c r="E82" s="43"/>
      <c r="F82" s="159"/>
      <c r="G82" s="159"/>
      <c r="H82" s="169"/>
      <c r="I82" s="169"/>
      <c r="J82" s="169"/>
      <c r="K82" s="46"/>
      <c r="L82" s="473">
        <v>0.0003</v>
      </c>
      <c r="M82" s="474"/>
      <c r="N82" s="17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83"/>
    </row>
    <row r="83" spans="1:28" ht="15">
      <c r="A83" s="37"/>
      <c r="B83" s="43" t="s">
        <v>72</v>
      </c>
      <c r="C83" s="43"/>
      <c r="D83" s="43"/>
      <c r="E83" s="43"/>
      <c r="F83" s="159"/>
      <c r="G83" s="159"/>
      <c r="H83" s="169"/>
      <c r="I83" s="169"/>
      <c r="J83" s="169"/>
      <c r="K83" s="46"/>
      <c r="L83" s="473">
        <v>0.032</v>
      </c>
      <c r="M83" s="474"/>
      <c r="N83" s="17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83"/>
    </row>
    <row r="84" spans="1:28" ht="15">
      <c r="A84" s="37"/>
      <c r="B84" s="43" t="s">
        <v>73</v>
      </c>
      <c r="C84" s="43"/>
      <c r="D84" s="43"/>
      <c r="E84" s="43"/>
      <c r="F84" s="159"/>
      <c r="G84" s="159"/>
      <c r="H84" s="169"/>
      <c r="I84" s="169"/>
      <c r="J84" s="169"/>
      <c r="K84" s="46"/>
      <c r="L84" s="473">
        <v>0.0004</v>
      </c>
      <c r="M84" s="474"/>
      <c r="N84" s="17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83"/>
    </row>
    <row r="85" spans="1:28" ht="15">
      <c r="A85" s="37"/>
      <c r="B85" s="43" t="s">
        <v>87</v>
      </c>
      <c r="C85" s="43"/>
      <c r="D85" s="43"/>
      <c r="E85" s="43"/>
      <c r="F85" s="43"/>
      <c r="G85" s="43"/>
      <c r="H85" s="169"/>
      <c r="I85" s="169"/>
      <c r="J85" s="169"/>
      <c r="K85" s="46"/>
      <c r="L85" s="473">
        <v>0.0002</v>
      </c>
      <c r="M85" s="474"/>
      <c r="N85" s="17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83"/>
    </row>
    <row r="86" spans="1:28" ht="15">
      <c r="A86" s="37"/>
      <c r="B86" s="43" t="s">
        <v>77</v>
      </c>
      <c r="C86" s="43"/>
      <c r="D86" s="43"/>
      <c r="E86" s="43"/>
      <c r="F86" s="159"/>
      <c r="G86" s="159"/>
      <c r="H86" s="169"/>
      <c r="I86" s="169"/>
      <c r="J86" s="169"/>
      <c r="K86" s="159"/>
      <c r="L86" s="473">
        <v>0.0887</v>
      </c>
      <c r="M86" s="474"/>
      <c r="N86" s="17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83"/>
    </row>
    <row r="87" spans="1:28" ht="15">
      <c r="A87" s="37"/>
      <c r="B87" s="38" t="s">
        <v>78</v>
      </c>
      <c r="C87" s="159"/>
      <c r="D87" s="159"/>
      <c r="E87" s="159"/>
      <c r="F87" s="159"/>
      <c r="G87" s="159"/>
      <c r="H87" s="169"/>
      <c r="I87" s="169"/>
      <c r="J87" s="169"/>
      <c r="K87" s="159"/>
      <c r="L87" s="455">
        <v>0.1274</v>
      </c>
      <c r="M87" s="456"/>
      <c r="N87" s="17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83"/>
    </row>
    <row r="88" spans="1:28" ht="15.75" thickBot="1">
      <c r="A88" s="37"/>
      <c r="B88" s="38" t="s">
        <v>79</v>
      </c>
      <c r="C88" s="159"/>
      <c r="D88" s="159"/>
      <c r="E88" s="159"/>
      <c r="F88" s="159"/>
      <c r="G88" s="159"/>
      <c r="H88" s="169"/>
      <c r="I88" s="169"/>
      <c r="J88" s="169"/>
      <c r="K88" s="159"/>
      <c r="L88" s="455">
        <v>0.7300444444444445</v>
      </c>
      <c r="M88" s="456"/>
      <c r="N88" s="17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83"/>
    </row>
    <row r="89" spans="1:28" ht="15.75" thickBot="1">
      <c r="A89" s="36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495"/>
      <c r="M89" s="496"/>
      <c r="N89" s="17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83"/>
    </row>
    <row r="90" spans="1:28" ht="15.75" thickBot="1">
      <c r="A90" s="417" t="s">
        <v>107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9"/>
      <c r="N90" s="17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83"/>
    </row>
    <row r="91" spans="1:28" ht="15">
      <c r="A91" s="51"/>
      <c r="B91" s="150" t="s">
        <v>63</v>
      </c>
      <c r="C91" s="150"/>
      <c r="D91" s="150"/>
      <c r="E91" s="150"/>
      <c r="F91" s="150"/>
      <c r="G91" s="150"/>
      <c r="H91" s="150"/>
      <c r="I91" s="150"/>
      <c r="J91" s="150"/>
      <c r="K91" s="150"/>
      <c r="L91" s="497">
        <v>0.03</v>
      </c>
      <c r="M91" s="498"/>
      <c r="N91" s="17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83"/>
    </row>
    <row r="92" spans="1:28" ht="15">
      <c r="A92" s="34"/>
      <c r="B92" s="159" t="s">
        <v>65</v>
      </c>
      <c r="C92" s="159"/>
      <c r="D92" s="159"/>
      <c r="E92" s="159"/>
      <c r="F92" s="159"/>
      <c r="G92" s="159"/>
      <c r="H92" s="159"/>
      <c r="I92" s="159"/>
      <c r="J92" s="159"/>
      <c r="K92" s="159"/>
      <c r="L92" s="483">
        <v>0.0065</v>
      </c>
      <c r="M92" s="484"/>
      <c r="N92" s="17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83"/>
    </row>
    <row r="93" spans="1:28" ht="15">
      <c r="A93" s="34"/>
      <c r="B93" s="159" t="s">
        <v>67</v>
      </c>
      <c r="C93" s="159"/>
      <c r="D93" s="159"/>
      <c r="E93" s="159"/>
      <c r="F93" s="159"/>
      <c r="G93" s="159"/>
      <c r="H93" s="159"/>
      <c r="I93" s="159"/>
      <c r="J93" s="159"/>
      <c r="K93" s="159"/>
      <c r="L93" s="491">
        <v>0.03</v>
      </c>
      <c r="M93" s="492"/>
      <c r="N93" s="17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83"/>
    </row>
    <row r="94" spans="1:28" ht="15.75" thickBot="1">
      <c r="A94" s="52"/>
      <c r="B94" s="40" t="s">
        <v>69</v>
      </c>
      <c r="C94" s="40"/>
      <c r="D94" s="40"/>
      <c r="E94" s="40"/>
      <c r="F94" s="40"/>
      <c r="G94" s="40"/>
      <c r="H94" s="40"/>
      <c r="I94" s="40"/>
      <c r="J94" s="40"/>
      <c r="K94" s="40"/>
      <c r="L94" s="493">
        <v>0.0821</v>
      </c>
      <c r="M94" s="494"/>
      <c r="N94" s="53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210"/>
    </row>
  </sheetData>
  <sheetProtection password="CC25" sheet="1" selectLockedCells="1" selectUnlockedCells="1"/>
  <mergeCells count="190">
    <mergeCell ref="O36:AA36"/>
    <mergeCell ref="L92:M92"/>
    <mergeCell ref="L93:M93"/>
    <mergeCell ref="L94:M94"/>
    <mergeCell ref="L85:M85"/>
    <mergeCell ref="L86:M86"/>
    <mergeCell ref="L87:M87"/>
    <mergeCell ref="L88:M88"/>
    <mergeCell ref="L89:M89"/>
    <mergeCell ref="L91:M91"/>
    <mergeCell ref="A90:M90"/>
    <mergeCell ref="L79:M79"/>
    <mergeCell ref="L80:M80"/>
    <mergeCell ref="L81:M81"/>
    <mergeCell ref="L82:M82"/>
    <mergeCell ref="L83:M83"/>
    <mergeCell ref="L84:M84"/>
    <mergeCell ref="L73:M73"/>
    <mergeCell ref="L74:M74"/>
    <mergeCell ref="L75:M75"/>
    <mergeCell ref="L76:M76"/>
    <mergeCell ref="L77:M77"/>
    <mergeCell ref="L78:M78"/>
    <mergeCell ref="L67:M67"/>
    <mergeCell ref="L68:M68"/>
    <mergeCell ref="L69:M69"/>
    <mergeCell ref="L70:M70"/>
    <mergeCell ref="L71:M71"/>
    <mergeCell ref="L72:M72"/>
    <mergeCell ref="L61:M61"/>
    <mergeCell ref="L62:M62"/>
    <mergeCell ref="L63:M63"/>
    <mergeCell ref="L64:M64"/>
    <mergeCell ref="L65:M65"/>
    <mergeCell ref="L66:M66"/>
    <mergeCell ref="L53:M53"/>
    <mergeCell ref="L54:M54"/>
    <mergeCell ref="A56:M56"/>
    <mergeCell ref="L58:M58"/>
    <mergeCell ref="L59:M59"/>
    <mergeCell ref="L60:M60"/>
    <mergeCell ref="L47:M47"/>
    <mergeCell ref="L48:M48"/>
    <mergeCell ref="L49:M49"/>
    <mergeCell ref="L50:M50"/>
    <mergeCell ref="L51:M51"/>
    <mergeCell ref="L52:M52"/>
    <mergeCell ref="L41:M41"/>
    <mergeCell ref="L42:M42"/>
    <mergeCell ref="L43:M43"/>
    <mergeCell ref="L44:M44"/>
    <mergeCell ref="L45:M45"/>
    <mergeCell ref="L46:M46"/>
    <mergeCell ref="L35:M35"/>
    <mergeCell ref="L36:M36"/>
    <mergeCell ref="L37:M37"/>
    <mergeCell ref="L38:M38"/>
    <mergeCell ref="L39:M39"/>
    <mergeCell ref="L40:M40"/>
    <mergeCell ref="L29:M29"/>
    <mergeCell ref="L30:M30"/>
    <mergeCell ref="L31:M31"/>
    <mergeCell ref="L32:M32"/>
    <mergeCell ref="L33:M33"/>
    <mergeCell ref="L34:M34"/>
    <mergeCell ref="A22:M22"/>
    <mergeCell ref="L24:M24"/>
    <mergeCell ref="L25:M25"/>
    <mergeCell ref="L26:M26"/>
    <mergeCell ref="L27:M27"/>
    <mergeCell ref="L28:M28"/>
    <mergeCell ref="D20:E20"/>
    <mergeCell ref="F20:G20"/>
    <mergeCell ref="I20:K20"/>
    <mergeCell ref="D18:E18"/>
    <mergeCell ref="F18:G18"/>
    <mergeCell ref="I18:K18"/>
    <mergeCell ref="D19:E19"/>
    <mergeCell ref="F19:G19"/>
    <mergeCell ref="I19:K19"/>
    <mergeCell ref="D16:E16"/>
    <mergeCell ref="F16:G16"/>
    <mergeCell ref="I16:K16"/>
    <mergeCell ref="D17:E17"/>
    <mergeCell ref="F17:G17"/>
    <mergeCell ref="I17:K17"/>
    <mergeCell ref="D15:E15"/>
    <mergeCell ref="F15:G15"/>
    <mergeCell ref="I15:K15"/>
    <mergeCell ref="D12:E12"/>
    <mergeCell ref="I12:K12"/>
    <mergeCell ref="D13:E13"/>
    <mergeCell ref="I13:K13"/>
    <mergeCell ref="D14:E14"/>
    <mergeCell ref="F14:G14"/>
    <mergeCell ref="I14:K14"/>
    <mergeCell ref="D10:E10"/>
    <mergeCell ref="F10:G10"/>
    <mergeCell ref="I10:K10"/>
    <mergeCell ref="D11:E11"/>
    <mergeCell ref="F11:G11"/>
    <mergeCell ref="I11:K11"/>
    <mergeCell ref="A1:AB1"/>
    <mergeCell ref="A13:C13"/>
    <mergeCell ref="O2:Y2"/>
    <mergeCell ref="W3:Y3"/>
    <mergeCell ref="R4:S4"/>
    <mergeCell ref="T4:U4"/>
    <mergeCell ref="W4:Y4"/>
    <mergeCell ref="R5:S5"/>
    <mergeCell ref="T5:U5"/>
    <mergeCell ref="W5:Y5"/>
    <mergeCell ref="R6:S6"/>
    <mergeCell ref="T6:U6"/>
    <mergeCell ref="W6:Y6"/>
    <mergeCell ref="R7:S7"/>
    <mergeCell ref="T7:U7"/>
    <mergeCell ref="W7:Y7"/>
    <mergeCell ref="R8:S8"/>
    <mergeCell ref="I3:K3"/>
    <mergeCell ref="D4:E4"/>
    <mergeCell ref="F4:G4"/>
    <mergeCell ref="I4:K4"/>
    <mergeCell ref="D5:E5"/>
    <mergeCell ref="F5:G5"/>
    <mergeCell ref="I5:K5"/>
    <mergeCell ref="I7:K7"/>
    <mergeCell ref="D8:E8"/>
    <mergeCell ref="D9:E9"/>
    <mergeCell ref="F9:G9"/>
    <mergeCell ref="I9:K9"/>
    <mergeCell ref="O11:AA11"/>
    <mergeCell ref="A2:K2"/>
    <mergeCell ref="D6:E6"/>
    <mergeCell ref="F6:G6"/>
    <mergeCell ref="I6:K6"/>
    <mergeCell ref="D7:E7"/>
    <mergeCell ref="F7:G7"/>
    <mergeCell ref="F8:G8"/>
    <mergeCell ref="I8:K8"/>
    <mergeCell ref="O4:Q4"/>
    <mergeCell ref="O5:Q5"/>
    <mergeCell ref="O6:Q6"/>
    <mergeCell ref="O7:Q7"/>
    <mergeCell ref="O8:Q8"/>
    <mergeCell ref="O9:Q9"/>
    <mergeCell ref="R3:S3"/>
    <mergeCell ref="T3:U3"/>
    <mergeCell ref="O33:Q33"/>
    <mergeCell ref="R33:S33"/>
    <mergeCell ref="T33:U33"/>
    <mergeCell ref="T8:U8"/>
    <mergeCell ref="O23:AA23"/>
    <mergeCell ref="W33:Y33"/>
    <mergeCell ref="O29:Y29"/>
    <mergeCell ref="R30:S30"/>
    <mergeCell ref="T30:U30"/>
    <mergeCell ref="W30:Y30"/>
    <mergeCell ref="O31:Q31"/>
    <mergeCell ref="R31:S31"/>
    <mergeCell ref="T31:U31"/>
    <mergeCell ref="W31:Y31"/>
    <mergeCell ref="W8:Y8"/>
    <mergeCell ref="R9:S9"/>
    <mergeCell ref="T9:U9"/>
    <mergeCell ref="W9:Y9"/>
    <mergeCell ref="O34:Q34"/>
    <mergeCell ref="R34:S34"/>
    <mergeCell ref="T34:U34"/>
    <mergeCell ref="W34:Y34"/>
    <mergeCell ref="O17:Y17"/>
    <mergeCell ref="R18:S18"/>
    <mergeCell ref="T21:U21"/>
    <mergeCell ref="W21:Y21"/>
    <mergeCell ref="T18:U18"/>
    <mergeCell ref="W18:Y18"/>
    <mergeCell ref="O19:Q19"/>
    <mergeCell ref="R19:S19"/>
    <mergeCell ref="T19:U19"/>
    <mergeCell ref="W19:Y19"/>
    <mergeCell ref="O32:Q32"/>
    <mergeCell ref="R32:S32"/>
    <mergeCell ref="T32:U32"/>
    <mergeCell ref="W32:Y32"/>
    <mergeCell ref="O20:Q20"/>
    <mergeCell ref="R20:S20"/>
    <mergeCell ref="T20:U20"/>
    <mergeCell ref="W20:Y20"/>
    <mergeCell ref="O21:Q21"/>
    <mergeCell ref="R21:S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PageLayoutView="0" workbookViewId="0" topLeftCell="A1">
      <selection activeCell="AE23" sqref="AE23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37" t="s">
        <v>129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72"/>
      <c r="R1" s="73"/>
      <c r="S1" s="74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340"/>
      <c r="AG1" s="340"/>
      <c r="AH1" s="341"/>
    </row>
    <row r="2" spans="1:34" ht="15">
      <c r="A2" s="342" t="s">
        <v>130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  <c r="Q2" s="76" t="s">
        <v>3</v>
      </c>
      <c r="R2" s="77"/>
      <c r="S2" s="71"/>
      <c r="T2" s="71"/>
      <c r="U2" s="78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9"/>
      <c r="AG2" s="79"/>
      <c r="AH2" s="80"/>
    </row>
    <row r="3" spans="1:34" ht="15.75" thickBot="1">
      <c r="A3" s="241" t="s">
        <v>131</v>
      </c>
      <c r="B3" s="211"/>
      <c r="C3" s="334"/>
      <c r="D3" s="334"/>
      <c r="E3" s="334"/>
      <c r="F3" s="334"/>
      <c r="G3" s="334"/>
      <c r="H3" s="334"/>
      <c r="I3" s="334"/>
      <c r="J3" s="334"/>
      <c r="K3" s="212" t="s">
        <v>132</v>
      </c>
      <c r="L3" s="213"/>
      <c r="M3" s="346"/>
      <c r="N3" s="346"/>
      <c r="O3" s="346"/>
      <c r="P3" s="347"/>
      <c r="Q3" s="109"/>
      <c r="R3" s="2"/>
      <c r="S3" s="191"/>
      <c r="T3" s="3" t="s">
        <v>5</v>
      </c>
      <c r="U3" s="190"/>
      <c r="V3" s="191"/>
      <c r="W3" s="191"/>
      <c r="X3" s="191"/>
      <c r="Y3" s="191"/>
      <c r="Z3" s="191"/>
      <c r="AA3" s="191"/>
      <c r="AB3" s="191"/>
      <c r="AC3" s="286" t="s">
        <v>6</v>
      </c>
      <c r="AD3" s="286"/>
      <c r="AE3" s="191"/>
      <c r="AF3" s="4"/>
      <c r="AG3" s="4"/>
      <c r="AH3" s="5"/>
    </row>
    <row r="4" spans="1:34" ht="15.75" thickBot="1">
      <c r="A4" s="242" t="s">
        <v>133</v>
      </c>
      <c r="B4" s="212"/>
      <c r="C4" s="348"/>
      <c r="D4" s="348"/>
      <c r="E4" s="348"/>
      <c r="F4" s="348"/>
      <c r="G4" s="348"/>
      <c r="H4" s="348"/>
      <c r="I4" s="348"/>
      <c r="J4" s="348"/>
      <c r="K4" s="214" t="s">
        <v>134</v>
      </c>
      <c r="L4" s="215"/>
      <c r="M4" s="216"/>
      <c r="N4" s="349"/>
      <c r="O4" s="349"/>
      <c r="P4" s="350"/>
      <c r="Q4" s="109"/>
      <c r="R4" s="2"/>
      <c r="S4" s="6"/>
      <c r="T4" s="6"/>
      <c r="U4" s="6" t="s">
        <v>99</v>
      </c>
      <c r="V4" s="6"/>
      <c r="W4" s="6"/>
      <c r="X4" s="6"/>
      <c r="Y4" s="6"/>
      <c r="Z4" s="191"/>
      <c r="AA4" s="191"/>
      <c r="AB4" s="318"/>
      <c r="AC4" s="318"/>
      <c r="AD4" s="318"/>
      <c r="AE4" s="191"/>
      <c r="AF4" s="314"/>
      <c r="AG4" s="314"/>
      <c r="AH4" s="314"/>
    </row>
    <row r="5" spans="1:34" ht="15.75" thickBot="1">
      <c r="A5" s="241" t="s">
        <v>135</v>
      </c>
      <c r="B5" s="211"/>
      <c r="C5" s="211"/>
      <c r="D5" s="211"/>
      <c r="E5" s="217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51"/>
      <c r="Q5" s="109"/>
      <c r="R5" s="2"/>
      <c r="S5" s="6"/>
      <c r="T5" s="6"/>
      <c r="U5" s="6" t="s">
        <v>8</v>
      </c>
      <c r="V5" s="6"/>
      <c r="W5" s="6"/>
      <c r="X5" s="6"/>
      <c r="Y5" s="6"/>
      <c r="Z5" s="191"/>
      <c r="AA5" s="191"/>
      <c r="AB5" s="318"/>
      <c r="AC5" s="318"/>
      <c r="AD5" s="318"/>
      <c r="AE5" s="191"/>
      <c r="AF5" s="314"/>
      <c r="AG5" s="314"/>
      <c r="AH5" s="314"/>
    </row>
    <row r="6" spans="1:34" ht="15.75" thickBot="1">
      <c r="A6" s="241" t="s">
        <v>136</v>
      </c>
      <c r="B6" s="211"/>
      <c r="C6" s="211"/>
      <c r="D6" s="211"/>
      <c r="E6" s="218"/>
      <c r="F6" s="218"/>
      <c r="G6" s="332"/>
      <c r="H6" s="332"/>
      <c r="I6" s="332"/>
      <c r="J6" s="332"/>
      <c r="K6" s="332"/>
      <c r="L6" s="332"/>
      <c r="M6" s="332"/>
      <c r="N6" s="332"/>
      <c r="O6" s="332"/>
      <c r="P6" s="333"/>
      <c r="Q6" s="109"/>
      <c r="R6" s="2"/>
      <c r="S6" s="6"/>
      <c r="T6" s="6"/>
      <c r="U6" s="6" t="s">
        <v>9</v>
      </c>
      <c r="V6" s="6"/>
      <c r="W6" s="6"/>
      <c r="X6" s="6"/>
      <c r="Y6" s="6"/>
      <c r="Z6" s="191"/>
      <c r="AA6" s="191"/>
      <c r="AB6" s="318"/>
      <c r="AC6" s="318"/>
      <c r="AD6" s="318"/>
      <c r="AE6" s="191"/>
      <c r="AF6" s="314"/>
      <c r="AG6" s="314"/>
      <c r="AH6" s="314"/>
    </row>
    <row r="7" spans="1:34" ht="15.75" thickBot="1">
      <c r="A7" s="243" t="s">
        <v>137</v>
      </c>
      <c r="B7" s="334"/>
      <c r="C7" s="334"/>
      <c r="D7" s="334"/>
      <c r="E7" s="334"/>
      <c r="F7" s="219"/>
      <c r="G7" s="212" t="s">
        <v>138</v>
      </c>
      <c r="H7" s="212"/>
      <c r="I7" s="220"/>
      <c r="J7" s="335"/>
      <c r="K7" s="335"/>
      <c r="L7" s="335"/>
      <c r="M7" s="335"/>
      <c r="N7" s="221"/>
      <c r="O7" s="221"/>
      <c r="P7" s="222"/>
      <c r="Q7" s="109"/>
      <c r="R7" s="2"/>
      <c r="S7" s="6"/>
      <c r="T7" s="6"/>
      <c r="U7" s="6" t="s">
        <v>11</v>
      </c>
      <c r="V7" s="6"/>
      <c r="W7" s="6"/>
      <c r="X7" s="6"/>
      <c r="Y7" s="6"/>
      <c r="Z7" s="191"/>
      <c r="AA7" s="191"/>
      <c r="AB7" s="318"/>
      <c r="AC7" s="318"/>
      <c r="AD7" s="318"/>
      <c r="AE7" s="191"/>
      <c r="AF7" s="314"/>
      <c r="AG7" s="314"/>
      <c r="AH7" s="314"/>
    </row>
    <row r="8" spans="1:34" ht="15.75" thickBot="1">
      <c r="A8" s="241" t="s">
        <v>139</v>
      </c>
      <c r="B8" s="211"/>
      <c r="C8" s="217"/>
      <c r="D8" s="217"/>
      <c r="E8" s="334"/>
      <c r="F8" s="334"/>
      <c r="G8" s="334"/>
      <c r="H8" s="334"/>
      <c r="I8" s="219"/>
      <c r="J8" s="219"/>
      <c r="K8" s="221"/>
      <c r="L8" s="221"/>
      <c r="M8" s="221"/>
      <c r="N8" s="221"/>
      <c r="O8" s="221"/>
      <c r="P8" s="222"/>
      <c r="Q8" s="109"/>
      <c r="R8" s="2"/>
      <c r="S8" s="6"/>
      <c r="T8" s="6"/>
      <c r="U8" s="6" t="s">
        <v>103</v>
      </c>
      <c r="V8" s="6"/>
      <c r="W8" s="6"/>
      <c r="X8" s="6"/>
      <c r="Y8" s="6"/>
      <c r="Z8" s="191"/>
      <c r="AA8" s="191"/>
      <c r="AB8" s="318"/>
      <c r="AC8" s="318"/>
      <c r="AD8" s="318"/>
      <c r="AE8" s="191"/>
      <c r="AF8" s="314"/>
      <c r="AG8" s="314"/>
      <c r="AH8" s="314"/>
    </row>
    <row r="9" spans="1:34" ht="15.75" thickBot="1">
      <c r="A9" s="241" t="s">
        <v>140</v>
      </c>
      <c r="B9" s="211"/>
      <c r="C9" s="211"/>
      <c r="D9" s="223"/>
      <c r="E9" s="336"/>
      <c r="F9" s="336"/>
      <c r="G9" s="336"/>
      <c r="H9" s="336"/>
      <c r="I9" s="217"/>
      <c r="J9" s="217"/>
      <c r="K9" s="221"/>
      <c r="L9" s="221"/>
      <c r="M9" s="221"/>
      <c r="N9" s="221"/>
      <c r="O9" s="221"/>
      <c r="P9" s="222"/>
      <c r="Q9" s="109"/>
      <c r="R9" s="2"/>
      <c r="S9" s="6"/>
      <c r="T9" s="6"/>
      <c r="U9" s="6" t="s">
        <v>15</v>
      </c>
      <c r="V9" s="6"/>
      <c r="W9" s="6"/>
      <c r="X9" s="6"/>
      <c r="Y9" s="6"/>
      <c r="Z9" s="191"/>
      <c r="AA9" s="191"/>
      <c r="AB9" s="318"/>
      <c r="AC9" s="318"/>
      <c r="AD9" s="318"/>
      <c r="AE9" s="191"/>
      <c r="AF9" s="314"/>
      <c r="AG9" s="314"/>
      <c r="AH9" s="314"/>
    </row>
    <row r="10" spans="1:34" ht="15.75" thickBot="1">
      <c r="A10" s="321" t="s">
        <v>141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3"/>
      <c r="Q10" s="109"/>
      <c r="R10" s="2"/>
      <c r="S10" s="191"/>
      <c r="T10" s="191"/>
      <c r="U10" s="192" t="s">
        <v>43</v>
      </c>
      <c r="V10" s="191"/>
      <c r="W10" s="191"/>
      <c r="X10" s="191"/>
      <c r="Y10" s="191"/>
      <c r="Z10" s="191"/>
      <c r="AA10" s="191"/>
      <c r="AB10" s="299"/>
      <c r="AC10" s="299"/>
      <c r="AD10" s="299"/>
      <c r="AE10" s="191"/>
      <c r="AF10" s="309">
        <f>SUM(AF4:AH9)</f>
        <v>0</v>
      </c>
      <c r="AG10" s="309"/>
      <c r="AH10" s="310"/>
    </row>
    <row r="11" spans="1:34" ht="15.75" thickBot="1">
      <c r="A11" s="70" t="s">
        <v>18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328"/>
      <c r="O11" s="328"/>
      <c r="P11" s="329"/>
      <c r="Q11" s="66"/>
      <c r="R11" s="67"/>
      <c r="S11" s="68"/>
      <c r="T11" s="275" t="s">
        <v>44</v>
      </c>
      <c r="U11" s="275"/>
      <c r="V11" s="275"/>
      <c r="W11" s="275"/>
      <c r="X11" s="275"/>
      <c r="Y11" s="275"/>
      <c r="Z11" s="69"/>
      <c r="AA11" s="69"/>
      <c r="AB11" s="69"/>
      <c r="AC11" s="69"/>
      <c r="AD11" s="69"/>
      <c r="AE11" s="69"/>
      <c r="AF11" s="274">
        <f>SUM(N52,AF10)</f>
        <v>0</v>
      </c>
      <c r="AG11" s="275"/>
      <c r="AH11" s="276"/>
    </row>
    <row r="12" spans="1:34" ht="15">
      <c r="A12" s="97" t="s">
        <v>20</v>
      </c>
      <c r="B12" s="98"/>
      <c r="C12" s="98"/>
      <c r="D12" s="98"/>
      <c r="E12" s="99"/>
      <c r="F12" s="100"/>
      <c r="G12" s="100"/>
      <c r="H12" s="100"/>
      <c r="I12" s="100"/>
      <c r="J12" s="100"/>
      <c r="K12" s="100"/>
      <c r="L12" s="100"/>
      <c r="M12" s="100"/>
      <c r="N12" s="330"/>
      <c r="O12" s="330"/>
      <c r="P12" s="331"/>
      <c r="Q12" s="81"/>
      <c r="R12" s="82"/>
      <c r="S12" s="83"/>
      <c r="T12" s="84" t="s">
        <v>46</v>
      </c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5"/>
      <c r="AH12" s="86"/>
    </row>
    <row r="13" spans="1:62" ht="15">
      <c r="A13" s="224" t="s">
        <v>142</v>
      </c>
      <c r="B13" s="231"/>
      <c r="C13" s="238"/>
      <c r="D13" s="231"/>
      <c r="E13" s="354" t="s">
        <v>22</v>
      </c>
      <c r="F13" s="354"/>
      <c r="G13" s="238"/>
      <c r="H13" s="238"/>
      <c r="I13" s="231"/>
      <c r="J13" s="265" t="s">
        <v>6</v>
      </c>
      <c r="K13" s="265"/>
      <c r="L13" s="240"/>
      <c r="M13" s="240"/>
      <c r="N13" s="265" t="s">
        <v>24</v>
      </c>
      <c r="O13" s="265"/>
      <c r="P13" s="278"/>
      <c r="Q13" s="109"/>
      <c r="R13" s="2"/>
      <c r="S13" s="191"/>
      <c r="T13" s="191"/>
      <c r="U13" s="191" t="s">
        <v>48</v>
      </c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303">
        <f>AF11</f>
        <v>0</v>
      </c>
      <c r="AG13" s="303"/>
      <c r="AH13" s="304"/>
      <c r="BC13" s="7" t="s">
        <v>19</v>
      </c>
      <c r="BD13" s="8"/>
      <c r="BE13" s="8"/>
      <c r="BF13" s="8"/>
      <c r="BG13" s="8"/>
      <c r="BH13" s="8"/>
      <c r="BI13" s="8"/>
      <c r="BJ13" s="8"/>
    </row>
    <row r="14" spans="1:55" ht="15">
      <c r="A14" s="352" t="s">
        <v>97</v>
      </c>
      <c r="B14" s="353"/>
      <c r="C14" s="231"/>
      <c r="D14" s="238"/>
      <c r="E14" s="355"/>
      <c r="F14" s="355"/>
      <c r="G14" s="238"/>
      <c r="H14" s="238"/>
      <c r="I14" s="231"/>
      <c r="J14" s="317"/>
      <c r="K14" s="317"/>
      <c r="L14" s="231"/>
      <c r="M14" s="231"/>
      <c r="N14" s="311">
        <f>(J14*E14)</f>
        <v>0</v>
      </c>
      <c r="O14" s="311"/>
      <c r="P14" s="312"/>
      <c r="Q14" s="109"/>
      <c r="R14" s="2"/>
      <c r="S14" s="191"/>
      <c r="T14" s="191"/>
      <c r="U14" s="191" t="s">
        <v>50</v>
      </c>
      <c r="V14" s="191"/>
      <c r="W14" s="191"/>
      <c r="X14" s="191"/>
      <c r="Y14" s="191"/>
      <c r="Z14" s="191"/>
      <c r="AA14" s="191"/>
      <c r="AB14" s="191"/>
      <c r="AC14" s="191"/>
      <c r="AD14" s="191"/>
      <c r="AE14" s="256"/>
      <c r="AF14" s="305">
        <f>(AF13*AE14)</f>
        <v>0</v>
      </c>
      <c r="AG14" s="305"/>
      <c r="AH14" s="306"/>
      <c r="BC14" s="7" t="s">
        <v>21</v>
      </c>
    </row>
    <row r="15" spans="1:34" ht="15">
      <c r="A15" s="352" t="s">
        <v>98</v>
      </c>
      <c r="B15" s="353"/>
      <c r="C15" s="231"/>
      <c r="D15" s="238"/>
      <c r="E15" s="355"/>
      <c r="F15" s="355"/>
      <c r="G15" s="238"/>
      <c r="H15" s="238"/>
      <c r="I15" s="231"/>
      <c r="J15" s="317"/>
      <c r="K15" s="317"/>
      <c r="L15" s="231"/>
      <c r="M15" s="231"/>
      <c r="N15" s="311">
        <f>(J15*E15)</f>
        <v>0</v>
      </c>
      <c r="O15" s="311"/>
      <c r="P15" s="312"/>
      <c r="Q15" s="109"/>
      <c r="R15" s="2"/>
      <c r="S15" s="191"/>
      <c r="T15" s="191"/>
      <c r="U15" s="192" t="s">
        <v>43</v>
      </c>
      <c r="V15" s="191"/>
      <c r="W15" s="191"/>
      <c r="X15" s="191"/>
      <c r="Y15" s="191"/>
      <c r="Z15" s="191"/>
      <c r="AA15" s="191"/>
      <c r="AB15" s="191"/>
      <c r="AC15" s="191"/>
      <c r="AD15" s="191"/>
      <c r="AE15" s="12"/>
      <c r="AF15" s="303">
        <f>SUM(AF13:AH14)</f>
        <v>0</v>
      </c>
      <c r="AG15" s="303"/>
      <c r="AH15" s="304"/>
    </row>
    <row r="16" spans="1:34" ht="15">
      <c r="A16" s="109"/>
      <c r="B16" s="231"/>
      <c r="C16" s="231"/>
      <c r="D16" s="237"/>
      <c r="E16" s="237"/>
      <c r="F16" s="231"/>
      <c r="G16" s="231"/>
      <c r="H16" s="231"/>
      <c r="I16" s="231"/>
      <c r="J16" s="231"/>
      <c r="K16" s="231"/>
      <c r="L16" s="231"/>
      <c r="M16" s="231"/>
      <c r="N16" s="269">
        <f>SUM(N14:P15)</f>
        <v>0</v>
      </c>
      <c r="O16" s="269"/>
      <c r="P16" s="270"/>
      <c r="Q16" s="87"/>
      <c r="R16" s="77"/>
      <c r="S16" s="71"/>
      <c r="T16" s="84" t="s">
        <v>53</v>
      </c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88"/>
      <c r="AH16" s="89"/>
    </row>
    <row r="17" spans="1:34" ht="15">
      <c r="A17" s="101" t="s">
        <v>19</v>
      </c>
      <c r="B17" s="102"/>
      <c r="C17" s="103">
        <v>1</v>
      </c>
      <c r="D17" s="102"/>
      <c r="E17" s="102"/>
      <c r="F17" s="102"/>
      <c r="G17" s="102"/>
      <c r="H17" s="102"/>
      <c r="I17" s="102"/>
      <c r="J17" s="102"/>
      <c r="K17" s="102"/>
      <c r="L17" s="104"/>
      <c r="M17" s="104"/>
      <c r="N17" s="315"/>
      <c r="O17" s="315"/>
      <c r="P17" s="316"/>
      <c r="Q17" s="109"/>
      <c r="R17" s="2"/>
      <c r="S17" s="191"/>
      <c r="T17" s="191"/>
      <c r="U17" s="191" t="s">
        <v>55</v>
      </c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307">
        <f>AF15</f>
        <v>0</v>
      </c>
      <c r="AG17" s="307"/>
      <c r="AH17" s="308"/>
    </row>
    <row r="18" spans="1:34" ht="15">
      <c r="A18" s="263" t="s">
        <v>28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64"/>
      <c r="Q18" s="109"/>
      <c r="R18" s="2"/>
      <c r="S18" s="191"/>
      <c r="T18" s="191"/>
      <c r="U18" s="191" t="s">
        <v>57</v>
      </c>
      <c r="V18" s="191"/>
      <c r="W18" s="191"/>
      <c r="X18" s="191"/>
      <c r="Y18" s="191"/>
      <c r="Z18" s="191"/>
      <c r="AA18" s="191"/>
      <c r="AB18" s="191"/>
      <c r="AC18" s="191"/>
      <c r="AD18" s="191"/>
      <c r="AE18" s="256"/>
      <c r="AF18" s="305">
        <f>(AE18*AF17)</f>
        <v>0</v>
      </c>
      <c r="AG18" s="305"/>
      <c r="AH18" s="306"/>
    </row>
    <row r="19" spans="1:34" ht="15">
      <c r="A19" s="109"/>
      <c r="B19" s="231"/>
      <c r="C19" s="231" t="s">
        <v>29</v>
      </c>
      <c r="D19" s="231"/>
      <c r="E19" s="231"/>
      <c r="F19" s="231"/>
      <c r="G19" s="239"/>
      <c r="H19" s="239"/>
      <c r="I19" s="231"/>
      <c r="J19" s="12"/>
      <c r="K19" s="12"/>
      <c r="L19" s="12">
        <v>0.2</v>
      </c>
      <c r="M19" s="230">
        <f>IF($C$17=1,'Cálculo Auxiliares'!L58,0)</f>
        <v>0.2</v>
      </c>
      <c r="N19" s="272">
        <f>(N$16*M19)</f>
        <v>0</v>
      </c>
      <c r="O19" s="272"/>
      <c r="P19" s="273"/>
      <c r="Q19" s="109"/>
      <c r="R19" s="2"/>
      <c r="S19" s="191"/>
      <c r="T19" s="191"/>
      <c r="U19" s="192" t="s">
        <v>43</v>
      </c>
      <c r="V19" s="192"/>
      <c r="W19" s="191"/>
      <c r="X19" s="191"/>
      <c r="Y19" s="191"/>
      <c r="Z19" s="191"/>
      <c r="AA19" s="191"/>
      <c r="AB19" s="191"/>
      <c r="AC19" s="191"/>
      <c r="AD19" s="191"/>
      <c r="AE19" s="191"/>
      <c r="AF19" s="303">
        <f>SUM(AF17:AH18)</f>
        <v>0</v>
      </c>
      <c r="AG19" s="303"/>
      <c r="AH19" s="304"/>
    </row>
    <row r="20" spans="1:34" ht="15">
      <c r="A20" s="109"/>
      <c r="B20" s="231"/>
      <c r="C20" s="231" t="s">
        <v>31</v>
      </c>
      <c r="D20" s="231"/>
      <c r="E20" s="231"/>
      <c r="F20" s="231"/>
      <c r="G20" s="239"/>
      <c r="H20" s="239"/>
      <c r="I20" s="231"/>
      <c r="J20" s="230"/>
      <c r="K20" s="230"/>
      <c r="L20" s="230">
        <v>0.015</v>
      </c>
      <c r="M20" s="230">
        <f>IF($C$17=1,'Cálculo Auxiliares'!L59,0)</f>
        <v>0.015</v>
      </c>
      <c r="N20" s="272">
        <f>(N$16*M20)</f>
        <v>0</v>
      </c>
      <c r="O20" s="272"/>
      <c r="P20" s="273"/>
      <c r="Q20" s="87"/>
      <c r="R20" s="77"/>
      <c r="S20" s="71"/>
      <c r="T20" s="84" t="s">
        <v>60</v>
      </c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90"/>
      <c r="AG20" s="91"/>
      <c r="AH20" s="92"/>
    </row>
    <row r="21" spans="1:34" ht="15">
      <c r="A21" s="109"/>
      <c r="B21" s="231"/>
      <c r="C21" s="231" t="s">
        <v>33</v>
      </c>
      <c r="D21" s="231"/>
      <c r="E21" s="231"/>
      <c r="F21" s="231"/>
      <c r="G21" s="239"/>
      <c r="H21" s="239"/>
      <c r="I21" s="231"/>
      <c r="J21" s="230"/>
      <c r="K21" s="230"/>
      <c r="L21" s="230">
        <v>0.01</v>
      </c>
      <c r="M21" s="230">
        <f>IF($C$17=1,'Cálculo Auxiliares'!L60,0)</f>
        <v>0.01</v>
      </c>
      <c r="N21" s="272">
        <f aca="true" t="shared" si="0" ref="N21:N26">(N$16*M21)</f>
        <v>0</v>
      </c>
      <c r="O21" s="272"/>
      <c r="P21" s="273"/>
      <c r="Q21" s="109"/>
      <c r="R21" s="2"/>
      <c r="S21" s="191"/>
      <c r="T21" s="11"/>
      <c r="U21" s="191" t="s">
        <v>62</v>
      </c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303">
        <f>AF19</f>
        <v>0</v>
      </c>
      <c r="AG21" s="303"/>
      <c r="AH21" s="304"/>
    </row>
    <row r="22" spans="1:34" ht="15">
      <c r="A22" s="109"/>
      <c r="B22" s="231"/>
      <c r="C22" s="231" t="s">
        <v>35</v>
      </c>
      <c r="D22" s="231"/>
      <c r="E22" s="231"/>
      <c r="F22" s="231"/>
      <c r="G22" s="239"/>
      <c r="H22" s="239"/>
      <c r="I22" s="231"/>
      <c r="J22" s="230"/>
      <c r="K22" s="230"/>
      <c r="L22" s="230">
        <v>0.002</v>
      </c>
      <c r="M22" s="230">
        <f>IF($C$17=1,'Cálculo Auxiliares'!L61,0)</f>
        <v>0.002</v>
      </c>
      <c r="N22" s="272">
        <f t="shared" si="0"/>
        <v>0</v>
      </c>
      <c r="O22" s="272"/>
      <c r="P22" s="273"/>
      <c r="Q22" s="109"/>
      <c r="R22" s="2"/>
      <c r="S22" s="191"/>
      <c r="T22" s="11"/>
      <c r="U22" s="191" t="s">
        <v>63</v>
      </c>
      <c r="V22" s="191"/>
      <c r="W22" s="191"/>
      <c r="X22" s="191"/>
      <c r="Y22" s="191"/>
      <c r="Z22" s="191"/>
      <c r="AA22" s="191"/>
      <c r="AB22" s="191"/>
      <c r="AC22" s="191"/>
      <c r="AD22" s="191"/>
      <c r="AE22" s="257"/>
      <c r="AF22" s="301">
        <f>(AF$21*AE22)</f>
        <v>0</v>
      </c>
      <c r="AG22" s="301"/>
      <c r="AH22" s="302"/>
    </row>
    <row r="23" spans="1:34" ht="15">
      <c r="A23" s="109"/>
      <c r="B23" s="231"/>
      <c r="C23" s="231" t="s">
        <v>37</v>
      </c>
      <c r="D23" s="231"/>
      <c r="E23" s="231"/>
      <c r="F23" s="231"/>
      <c r="G23" s="239"/>
      <c r="H23" s="239"/>
      <c r="I23" s="231"/>
      <c r="J23" s="230"/>
      <c r="K23" s="230"/>
      <c r="L23" s="230">
        <v>0.025</v>
      </c>
      <c r="M23" s="230">
        <f>IF($C$17=1,'Cálculo Auxiliares'!L62,0)</f>
        <v>0.025</v>
      </c>
      <c r="N23" s="272">
        <f t="shared" si="0"/>
        <v>0</v>
      </c>
      <c r="O23" s="272"/>
      <c r="P23" s="273"/>
      <c r="Q23" s="109"/>
      <c r="R23" s="2"/>
      <c r="S23" s="191"/>
      <c r="T23" s="11"/>
      <c r="U23" s="191" t="s">
        <v>65</v>
      </c>
      <c r="V23" s="191"/>
      <c r="W23" s="191"/>
      <c r="X23" s="191"/>
      <c r="Y23" s="191"/>
      <c r="Z23" s="191"/>
      <c r="AA23" s="191"/>
      <c r="AB23" s="191"/>
      <c r="AC23" s="191"/>
      <c r="AD23" s="191"/>
      <c r="AE23" s="257"/>
      <c r="AF23" s="301">
        <f>(AF$21*AE23)</f>
        <v>0</v>
      </c>
      <c r="AG23" s="301"/>
      <c r="AH23" s="302"/>
    </row>
    <row r="24" spans="1:34" ht="15">
      <c r="A24" s="109"/>
      <c r="B24" s="231"/>
      <c r="C24" s="231" t="s">
        <v>39</v>
      </c>
      <c r="D24" s="231"/>
      <c r="E24" s="231"/>
      <c r="F24" s="231"/>
      <c r="G24" s="239"/>
      <c r="H24" s="239"/>
      <c r="I24" s="231"/>
      <c r="J24" s="230"/>
      <c r="K24" s="230"/>
      <c r="L24" s="230">
        <v>0.08</v>
      </c>
      <c r="M24" s="230">
        <v>0.08</v>
      </c>
      <c r="N24" s="272">
        <f t="shared" si="0"/>
        <v>0</v>
      </c>
      <c r="O24" s="272"/>
      <c r="P24" s="273"/>
      <c r="Q24" s="109"/>
      <c r="R24" s="2"/>
      <c r="S24" s="191"/>
      <c r="T24" s="191"/>
      <c r="U24" s="191" t="s">
        <v>67</v>
      </c>
      <c r="V24" s="191"/>
      <c r="W24" s="191"/>
      <c r="X24" s="191"/>
      <c r="Y24" s="191"/>
      <c r="Z24" s="191"/>
      <c r="AA24" s="191"/>
      <c r="AB24" s="191"/>
      <c r="AC24" s="191"/>
      <c r="AD24" s="191"/>
      <c r="AE24" s="257"/>
      <c r="AF24" s="301">
        <f>(AF$21*AE24)</f>
        <v>0</v>
      </c>
      <c r="AG24" s="301"/>
      <c r="AH24" s="302"/>
    </row>
    <row r="25" spans="1:34" ht="15">
      <c r="A25" s="109"/>
      <c r="B25" s="231"/>
      <c r="C25" s="231" t="s">
        <v>40</v>
      </c>
      <c r="D25" s="231"/>
      <c r="E25" s="231"/>
      <c r="F25" s="231"/>
      <c r="G25" s="239"/>
      <c r="H25" s="239"/>
      <c r="I25" s="231"/>
      <c r="J25" s="230"/>
      <c r="K25" s="230"/>
      <c r="L25" s="230">
        <v>0.03</v>
      </c>
      <c r="M25" s="230">
        <f>IF($C$17=1,'Cálculo Auxiliares'!L64,0)</f>
        <v>0.03</v>
      </c>
      <c r="N25" s="272">
        <f t="shared" si="0"/>
        <v>0</v>
      </c>
      <c r="O25" s="272"/>
      <c r="P25" s="273"/>
      <c r="Q25" s="109"/>
      <c r="R25" s="2"/>
      <c r="S25" s="191"/>
      <c r="T25" s="191"/>
      <c r="U25" s="191" t="s">
        <v>69</v>
      </c>
      <c r="V25" s="191"/>
      <c r="W25" s="191"/>
      <c r="X25" s="191"/>
      <c r="Y25" s="191"/>
      <c r="Z25" s="191"/>
      <c r="AA25" s="191"/>
      <c r="AB25" s="191"/>
      <c r="AC25" s="191"/>
      <c r="AD25" s="191"/>
      <c r="AE25" s="257"/>
      <c r="AF25" s="301">
        <f>(AF$21*AE25)</f>
        <v>0</v>
      </c>
      <c r="AG25" s="301"/>
      <c r="AH25" s="302"/>
    </row>
    <row r="26" spans="1:34" ht="15">
      <c r="A26" s="109"/>
      <c r="B26" s="231"/>
      <c r="C26" s="231" t="s">
        <v>41</v>
      </c>
      <c r="D26" s="231"/>
      <c r="E26" s="231"/>
      <c r="F26" s="231"/>
      <c r="G26" s="239"/>
      <c r="H26" s="239"/>
      <c r="I26" s="231"/>
      <c r="J26" s="230"/>
      <c r="K26" s="230"/>
      <c r="L26" s="230">
        <v>0.006</v>
      </c>
      <c r="M26" s="230">
        <f>IF($C$17=1,'Cálculo Auxiliares'!L65,0)</f>
        <v>0.006</v>
      </c>
      <c r="N26" s="272">
        <f t="shared" si="0"/>
        <v>0</v>
      </c>
      <c r="O26" s="272"/>
      <c r="P26" s="273"/>
      <c r="Q26" s="109"/>
      <c r="R26" s="2"/>
      <c r="S26" s="191"/>
      <c r="T26" s="191"/>
      <c r="U26" s="192" t="s">
        <v>71</v>
      </c>
      <c r="V26" s="192"/>
      <c r="W26" s="192"/>
      <c r="X26" s="191"/>
      <c r="Y26" s="191"/>
      <c r="Z26" s="191"/>
      <c r="AA26" s="191"/>
      <c r="AB26" s="191"/>
      <c r="AC26" s="191"/>
      <c r="AD26" s="20"/>
      <c r="AE26" s="21">
        <f>SUM(AE22:AE25)</f>
        <v>0</v>
      </c>
      <c r="AF26" s="269">
        <f>SUM(AF22:AH25)</f>
        <v>0</v>
      </c>
      <c r="AG26" s="269"/>
      <c r="AH26" s="270"/>
    </row>
    <row r="27" spans="1:34" ht="15.75" thickBot="1">
      <c r="A27" s="109"/>
      <c r="B27" s="231"/>
      <c r="C27" s="13" t="s">
        <v>42</v>
      </c>
      <c r="D27" s="13"/>
      <c r="E27" s="13"/>
      <c r="F27" s="13"/>
      <c r="G27" s="239"/>
      <c r="H27" s="239"/>
      <c r="I27" s="231"/>
      <c r="J27" s="239"/>
      <c r="K27" s="234"/>
      <c r="L27" s="234"/>
      <c r="M27" s="230">
        <f>SUM(M19:M26)</f>
        <v>0.3680000000000001</v>
      </c>
      <c r="N27" s="294">
        <f>SUM(N19:P26)</f>
        <v>0</v>
      </c>
      <c r="O27" s="294"/>
      <c r="P27" s="295"/>
      <c r="Q27" s="109"/>
      <c r="R27" s="2"/>
      <c r="S27" s="191"/>
      <c r="T27" s="191"/>
      <c r="U27" s="191"/>
      <c r="V27" s="9"/>
      <c r="W27" s="191"/>
      <c r="X27" s="191"/>
      <c r="Y27" s="191"/>
      <c r="Z27" s="191"/>
      <c r="AA27" s="191"/>
      <c r="AB27" s="191"/>
      <c r="AC27" s="191"/>
      <c r="AD27" s="191"/>
      <c r="AE27" s="191"/>
      <c r="AF27" s="299"/>
      <c r="AG27" s="299"/>
      <c r="AH27" s="300"/>
    </row>
    <row r="28" spans="1:34" ht="15">
      <c r="A28" s="277" t="s">
        <v>45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78"/>
      <c r="Q28" s="58"/>
      <c r="R28" s="59"/>
      <c r="S28" s="60"/>
      <c r="T28" s="61" t="s">
        <v>74</v>
      </c>
      <c r="U28" s="61"/>
      <c r="V28" s="61"/>
      <c r="W28" s="61"/>
      <c r="X28" s="61"/>
      <c r="Y28" s="61"/>
      <c r="Z28" s="61"/>
      <c r="AA28" s="62"/>
      <c r="AB28" s="62"/>
      <c r="AC28" s="60"/>
      <c r="AD28" s="60"/>
      <c r="AE28" s="60"/>
      <c r="AF28" s="292">
        <f>SUM(AF21,AF26)</f>
        <v>0</v>
      </c>
      <c r="AG28" s="292"/>
      <c r="AH28" s="293"/>
    </row>
    <row r="29" spans="1:34" ht="15.75" thickBot="1">
      <c r="A29" s="109"/>
      <c r="B29" s="231"/>
      <c r="C29" s="15" t="s">
        <v>47</v>
      </c>
      <c r="D29" s="15"/>
      <c r="E29" s="15"/>
      <c r="F29" s="15"/>
      <c r="G29" s="239"/>
      <c r="H29" s="239"/>
      <c r="I29" s="231"/>
      <c r="J29" s="271">
        <v>0.11111111111111109</v>
      </c>
      <c r="K29" s="271"/>
      <c r="L29" s="271"/>
      <c r="M29" s="271"/>
      <c r="N29" s="272">
        <f>(N$16*J29)</f>
        <v>0</v>
      </c>
      <c r="O29" s="272"/>
      <c r="P29" s="273"/>
      <c r="Q29" s="63"/>
      <c r="R29" s="64"/>
      <c r="S29" s="64"/>
      <c r="T29" s="65" t="s">
        <v>76</v>
      </c>
      <c r="U29" s="65"/>
      <c r="V29" s="65"/>
      <c r="W29" s="65"/>
      <c r="X29" s="65"/>
      <c r="Y29" s="65"/>
      <c r="Z29" s="65"/>
      <c r="AA29" s="64"/>
      <c r="AB29" s="64"/>
      <c r="AC29" s="64"/>
      <c r="AD29" s="64"/>
      <c r="AE29" s="64"/>
      <c r="AF29" s="296">
        <f>(AF28*12)</f>
        <v>0</v>
      </c>
      <c r="AG29" s="296"/>
      <c r="AH29" s="297"/>
    </row>
    <row r="30" spans="1:34" ht="15.75" thickBot="1">
      <c r="A30" s="109"/>
      <c r="B30" s="231"/>
      <c r="C30" s="15" t="s">
        <v>49</v>
      </c>
      <c r="D30" s="15"/>
      <c r="E30" s="15"/>
      <c r="F30" s="15"/>
      <c r="G30" s="239"/>
      <c r="H30" s="239"/>
      <c r="I30" s="231"/>
      <c r="J30" s="261">
        <v>0.0194</v>
      </c>
      <c r="K30" s="262"/>
      <c r="L30" s="262"/>
      <c r="M30" s="262"/>
      <c r="N30" s="272">
        <f aca="true" t="shared" si="1" ref="N30:N36">(N$16*J30)</f>
        <v>0</v>
      </c>
      <c r="O30" s="272"/>
      <c r="P30" s="273"/>
      <c r="Q30" s="203"/>
      <c r="R30" s="69"/>
      <c r="S30" s="69"/>
      <c r="T30" s="189" t="s">
        <v>128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274">
        <f>AF28/4</f>
        <v>0</v>
      </c>
      <c r="AG30" s="275"/>
      <c r="AH30" s="276"/>
    </row>
    <row r="31" spans="1:34" ht="15">
      <c r="A31" s="109"/>
      <c r="B31" s="231"/>
      <c r="C31" s="15" t="s">
        <v>51</v>
      </c>
      <c r="D31" s="15"/>
      <c r="E31" s="15"/>
      <c r="F31" s="15"/>
      <c r="G31" s="239"/>
      <c r="H31" s="239"/>
      <c r="I31" s="231"/>
      <c r="J31" s="261">
        <v>0.0139</v>
      </c>
      <c r="K31" s="262"/>
      <c r="L31" s="262"/>
      <c r="M31" s="262"/>
      <c r="N31" s="272">
        <f t="shared" si="1"/>
        <v>0</v>
      </c>
      <c r="O31" s="272"/>
      <c r="P31" s="27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109"/>
      <c r="B32" s="231"/>
      <c r="C32" s="15" t="s">
        <v>52</v>
      </c>
      <c r="D32" s="15"/>
      <c r="E32" s="15"/>
      <c r="F32" s="15"/>
      <c r="G32" s="239"/>
      <c r="H32" s="239"/>
      <c r="I32" s="231"/>
      <c r="J32" s="261">
        <v>0.0033</v>
      </c>
      <c r="K32" s="262"/>
      <c r="L32" s="262"/>
      <c r="M32" s="262"/>
      <c r="N32" s="272">
        <f t="shared" si="1"/>
        <v>0</v>
      </c>
      <c r="O32" s="272"/>
      <c r="P32" s="27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9"/>
      <c r="B33" s="231"/>
      <c r="C33" s="15" t="s">
        <v>54</v>
      </c>
      <c r="D33" s="15"/>
      <c r="E33" s="15"/>
      <c r="F33" s="15"/>
      <c r="G33" s="239"/>
      <c r="H33" s="239"/>
      <c r="I33" s="231"/>
      <c r="J33" s="261">
        <v>0.0027</v>
      </c>
      <c r="K33" s="262"/>
      <c r="L33" s="262"/>
      <c r="M33" s="262"/>
      <c r="N33" s="272">
        <f t="shared" si="1"/>
        <v>0</v>
      </c>
      <c r="O33" s="272"/>
      <c r="P33" s="27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9"/>
      <c r="B34" s="231"/>
      <c r="C34" s="17" t="s">
        <v>56</v>
      </c>
      <c r="D34" s="17"/>
      <c r="E34" s="17"/>
      <c r="F34" s="17"/>
      <c r="G34" s="239"/>
      <c r="H34" s="239"/>
      <c r="I34" s="231"/>
      <c r="J34" s="298">
        <v>0.0007</v>
      </c>
      <c r="K34" s="298"/>
      <c r="L34" s="298"/>
      <c r="M34" s="298"/>
      <c r="N34" s="272">
        <f t="shared" si="1"/>
        <v>0</v>
      </c>
      <c r="O34" s="272"/>
      <c r="P34" s="27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9"/>
      <c r="B35" s="231"/>
      <c r="C35" s="15" t="s">
        <v>58</v>
      </c>
      <c r="D35" s="15"/>
      <c r="E35" s="15"/>
      <c r="F35" s="15"/>
      <c r="G35" s="239"/>
      <c r="H35" s="239"/>
      <c r="I35" s="231"/>
      <c r="J35" s="261">
        <v>0.0002</v>
      </c>
      <c r="K35" s="262"/>
      <c r="L35" s="262"/>
      <c r="M35" s="262"/>
      <c r="N35" s="272">
        <f t="shared" si="1"/>
        <v>0</v>
      </c>
      <c r="O35" s="272"/>
      <c r="P35" s="27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5">
      <c r="A36" s="109"/>
      <c r="B36" s="231"/>
      <c r="C36" s="15" t="s">
        <v>59</v>
      </c>
      <c r="D36" s="15"/>
      <c r="E36" s="15"/>
      <c r="F36" s="15"/>
      <c r="G36" s="239"/>
      <c r="H36" s="239"/>
      <c r="I36" s="231"/>
      <c r="J36" s="271">
        <v>0.0833333333333333</v>
      </c>
      <c r="K36" s="271"/>
      <c r="L36" s="271"/>
      <c r="M36" s="271"/>
      <c r="N36" s="272">
        <f t="shared" si="1"/>
        <v>0</v>
      </c>
      <c r="O36" s="272"/>
      <c r="P36" s="27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109"/>
      <c r="B37" s="231"/>
      <c r="C37" s="13" t="s">
        <v>61</v>
      </c>
      <c r="D37" s="231"/>
      <c r="E37" s="231"/>
      <c r="F37" s="231"/>
      <c r="G37" s="239"/>
      <c r="H37" s="239"/>
      <c r="I37" s="231"/>
      <c r="J37" s="231"/>
      <c r="K37" s="231"/>
      <c r="L37" s="284">
        <f>SUM(J29:M36)</f>
        <v>0.23464444444444438</v>
      </c>
      <c r="M37" s="284"/>
      <c r="N37" s="294">
        <f>SUM(N29:P36)</f>
        <v>0</v>
      </c>
      <c r="O37" s="294"/>
      <c r="P37" s="295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">
      <c r="A38" s="277" t="s">
        <v>64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78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">
      <c r="A39" s="109"/>
      <c r="B39" s="231"/>
      <c r="C39" s="15" t="s">
        <v>66</v>
      </c>
      <c r="D39" s="15"/>
      <c r="E39" s="15"/>
      <c r="F39" s="15"/>
      <c r="G39" s="239"/>
      <c r="H39" s="239"/>
      <c r="I39" s="231"/>
      <c r="J39" s="231"/>
      <c r="K39" s="19"/>
      <c r="L39" s="229"/>
      <c r="M39" s="229">
        <v>0.0042</v>
      </c>
      <c r="N39" s="279">
        <f>(N$16*M39)</f>
        <v>0</v>
      </c>
      <c r="O39" s="279"/>
      <c r="P39" s="280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16" ht="15">
      <c r="A40" s="109"/>
      <c r="B40" s="231"/>
      <c r="C40" s="15" t="s">
        <v>68</v>
      </c>
      <c r="D40" s="15"/>
      <c r="E40" s="15"/>
      <c r="F40" s="15"/>
      <c r="G40" s="239"/>
      <c r="H40" s="239"/>
      <c r="I40" s="231"/>
      <c r="J40" s="231"/>
      <c r="K40" s="19"/>
      <c r="L40" s="229"/>
      <c r="M40" s="229">
        <v>0.0016</v>
      </c>
      <c r="N40" s="279">
        <f aca="true" t="shared" si="2" ref="N40:N45">(N$16*M40)</f>
        <v>0</v>
      </c>
      <c r="O40" s="279"/>
      <c r="P40" s="280"/>
    </row>
    <row r="41" spans="1:16" ht="15">
      <c r="A41" s="109"/>
      <c r="B41" s="231"/>
      <c r="C41" s="15" t="s">
        <v>70</v>
      </c>
      <c r="D41" s="15"/>
      <c r="E41" s="15"/>
      <c r="F41" s="15"/>
      <c r="G41" s="239"/>
      <c r="H41" s="239"/>
      <c r="I41" s="231"/>
      <c r="J41" s="231"/>
      <c r="K41" s="19"/>
      <c r="L41" s="229"/>
      <c r="M41" s="229">
        <v>0.0003</v>
      </c>
      <c r="N41" s="279">
        <f t="shared" si="2"/>
        <v>0</v>
      </c>
      <c r="O41" s="279"/>
      <c r="P41" s="280"/>
    </row>
    <row r="42" spans="1:16" ht="15">
      <c r="A42" s="109"/>
      <c r="B42" s="231"/>
      <c r="C42" s="15" t="s">
        <v>72</v>
      </c>
      <c r="D42" s="15"/>
      <c r="E42" s="15"/>
      <c r="F42" s="15"/>
      <c r="G42" s="239"/>
      <c r="H42" s="239"/>
      <c r="I42" s="231"/>
      <c r="J42" s="231"/>
      <c r="K42" s="19"/>
      <c r="L42" s="229"/>
      <c r="M42" s="229">
        <v>0.032</v>
      </c>
      <c r="N42" s="279">
        <f t="shared" si="2"/>
        <v>0</v>
      </c>
      <c r="O42" s="279"/>
      <c r="P42" s="280"/>
    </row>
    <row r="43" spans="1:16" ht="15">
      <c r="A43" s="109"/>
      <c r="B43" s="231"/>
      <c r="C43" s="15" t="s">
        <v>73</v>
      </c>
      <c r="D43" s="15"/>
      <c r="E43" s="15"/>
      <c r="F43" s="15"/>
      <c r="G43" s="239"/>
      <c r="H43" s="239"/>
      <c r="I43" s="231"/>
      <c r="J43" s="231"/>
      <c r="K43" s="19"/>
      <c r="L43" s="229"/>
      <c r="M43" s="229">
        <v>0.0004</v>
      </c>
      <c r="N43" s="279">
        <f t="shared" si="2"/>
        <v>0</v>
      </c>
      <c r="O43" s="279"/>
      <c r="P43" s="280"/>
    </row>
    <row r="44" spans="1:16" ht="15">
      <c r="A44" s="109"/>
      <c r="B44" s="231"/>
      <c r="C44" s="15" t="s">
        <v>75</v>
      </c>
      <c r="D44" s="15"/>
      <c r="E44" s="15"/>
      <c r="F44" s="15"/>
      <c r="G44" s="239"/>
      <c r="H44" s="239"/>
      <c r="I44" s="231"/>
      <c r="J44" s="231"/>
      <c r="K44" s="19"/>
      <c r="L44" s="229"/>
      <c r="M44" s="229">
        <v>0.0002</v>
      </c>
      <c r="N44" s="279">
        <f t="shared" si="2"/>
        <v>0</v>
      </c>
      <c r="O44" s="279"/>
      <c r="P44" s="280"/>
    </row>
    <row r="45" spans="1:16" ht="15">
      <c r="A45" s="109"/>
      <c r="B45" s="231"/>
      <c r="C45" s="15" t="s">
        <v>77</v>
      </c>
      <c r="D45" s="15"/>
      <c r="E45" s="15"/>
      <c r="F45" s="15"/>
      <c r="G45" s="239"/>
      <c r="H45" s="239"/>
      <c r="I45" s="231"/>
      <c r="J45" s="231"/>
      <c r="K45" s="231"/>
      <c r="L45" s="229">
        <v>0.0042</v>
      </c>
      <c r="M45" s="229">
        <f>IF(C17=1,'Cálculo Auxiliares'!L86,0)</f>
        <v>0.0887</v>
      </c>
      <c r="N45" s="279">
        <f t="shared" si="2"/>
        <v>0</v>
      </c>
      <c r="O45" s="279"/>
      <c r="P45" s="280"/>
    </row>
    <row r="46" spans="1:16" ht="15">
      <c r="A46" s="109"/>
      <c r="B46" s="231"/>
      <c r="C46" s="13" t="s">
        <v>78</v>
      </c>
      <c r="D46" s="231"/>
      <c r="E46" s="231"/>
      <c r="F46" s="231"/>
      <c r="G46" s="239"/>
      <c r="H46" s="239"/>
      <c r="I46" s="231"/>
      <c r="J46" s="231"/>
      <c r="K46" s="231"/>
      <c r="L46" s="284">
        <f>SUM(M39:M45)</f>
        <v>0.1274</v>
      </c>
      <c r="M46" s="284"/>
      <c r="N46" s="285">
        <f>SUM(N39:P45)</f>
        <v>0</v>
      </c>
      <c r="O46" s="286"/>
      <c r="P46" s="287"/>
    </row>
    <row r="47" spans="1:16" ht="15">
      <c r="A47" s="109"/>
      <c r="B47" s="231"/>
      <c r="C47" s="13" t="s">
        <v>79</v>
      </c>
      <c r="D47" s="231"/>
      <c r="E47" s="231"/>
      <c r="F47" s="231"/>
      <c r="G47" s="239"/>
      <c r="H47" s="239"/>
      <c r="I47" s="231"/>
      <c r="J47" s="231"/>
      <c r="K47" s="231"/>
      <c r="L47" s="284">
        <f>SUM(M27,L37,L46)</f>
        <v>0.7300444444444445</v>
      </c>
      <c r="M47" s="284"/>
      <c r="N47" s="269">
        <f>SUM(N27,N37,N46)</f>
        <v>0</v>
      </c>
      <c r="O47" s="269"/>
      <c r="P47" s="270"/>
    </row>
    <row r="48" spans="1:16" ht="15" customHeight="1">
      <c r="A48" s="93" t="s">
        <v>80</v>
      </c>
      <c r="B48" s="71"/>
      <c r="C48" s="94"/>
      <c r="D48" s="71"/>
      <c r="E48" s="71"/>
      <c r="F48" s="71"/>
      <c r="G48" s="95"/>
      <c r="H48" s="95"/>
      <c r="I48" s="71"/>
      <c r="J48" s="71"/>
      <c r="K48" s="71"/>
      <c r="L48" s="96"/>
      <c r="M48" s="96"/>
      <c r="N48" s="290"/>
      <c r="O48" s="290"/>
      <c r="P48" s="291"/>
    </row>
    <row r="49" spans="1:16" ht="15">
      <c r="A49" s="24" t="s">
        <v>81</v>
      </c>
      <c r="B49" s="244"/>
      <c r="C49" s="13"/>
      <c r="D49" s="244"/>
      <c r="E49" s="244"/>
      <c r="F49" s="245"/>
      <c r="G49" s="251"/>
      <c r="H49" s="25" t="s">
        <v>6</v>
      </c>
      <c r="I49" s="245"/>
      <c r="J49" s="245"/>
      <c r="K49" s="245"/>
      <c r="L49" s="247"/>
      <c r="M49" s="247"/>
      <c r="N49" s="266" t="s">
        <v>24</v>
      </c>
      <c r="O49" s="266"/>
      <c r="P49" s="267"/>
    </row>
    <row r="50" spans="1:16" ht="15">
      <c r="A50" s="109"/>
      <c r="B50" s="268"/>
      <c r="C50" s="268"/>
      <c r="D50" s="245"/>
      <c r="E50" s="245"/>
      <c r="F50" s="245"/>
      <c r="G50" s="251"/>
      <c r="H50" s="255"/>
      <c r="I50" s="245"/>
      <c r="J50" s="245"/>
      <c r="K50" s="245"/>
      <c r="L50" s="247"/>
      <c r="M50" s="247"/>
      <c r="N50" s="269">
        <f>(H50*B50)</f>
        <v>0</v>
      </c>
      <c r="O50" s="269"/>
      <c r="P50" s="270"/>
    </row>
    <row r="51" spans="1:16" ht="15.75" thickBot="1">
      <c r="A51" s="26"/>
      <c r="B51" s="246"/>
      <c r="C51" s="27"/>
      <c r="D51" s="246"/>
      <c r="E51" s="246"/>
      <c r="F51" s="246"/>
      <c r="G51" s="251"/>
      <c r="H51" s="251"/>
      <c r="I51" s="246"/>
      <c r="J51" s="246"/>
      <c r="K51" s="246"/>
      <c r="L51" s="28"/>
      <c r="M51" s="28"/>
      <c r="N51" s="288"/>
      <c r="O51" s="288"/>
      <c r="P51" s="289"/>
    </row>
    <row r="52" spans="1:16" ht="15.75" thickBot="1">
      <c r="A52" s="55"/>
      <c r="B52" s="56" t="s">
        <v>82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81">
        <f>SUM(N16,N47,N50)</f>
        <v>0</v>
      </c>
      <c r="O52" s="282"/>
      <c r="P52" s="283"/>
    </row>
    <row r="53" spans="1:16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</sheetData>
  <sheetProtection password="CC25" sheet="1" selectLockedCells="1"/>
  <mergeCells count="109">
    <mergeCell ref="B50:C50"/>
    <mergeCell ref="N50:P50"/>
    <mergeCell ref="N51:P51"/>
    <mergeCell ref="A1:P1"/>
    <mergeCell ref="AF1:AH1"/>
    <mergeCell ref="AC3:AD3"/>
    <mergeCell ref="AB6:AD6"/>
    <mergeCell ref="AF6:AH6"/>
    <mergeCell ref="AB7:AD7"/>
    <mergeCell ref="AF7:AH7"/>
    <mergeCell ref="J7:M7"/>
    <mergeCell ref="AB4:AD4"/>
    <mergeCell ref="AF4:AH4"/>
    <mergeCell ref="AB5:AD5"/>
    <mergeCell ref="AF5:AH5"/>
    <mergeCell ref="AB10:AD10"/>
    <mergeCell ref="AF10:AH10"/>
    <mergeCell ref="T11:Y11"/>
    <mergeCell ref="AF11:AH11"/>
    <mergeCell ref="A10:P10"/>
    <mergeCell ref="AB8:AD8"/>
    <mergeCell ref="AF8:AH8"/>
    <mergeCell ref="E8:H8"/>
    <mergeCell ref="E9:H9"/>
    <mergeCell ref="AB9:AD9"/>
    <mergeCell ref="AF9:AH9"/>
    <mergeCell ref="N11:P11"/>
    <mergeCell ref="N49:P49"/>
    <mergeCell ref="E13:F13"/>
    <mergeCell ref="E14:F14"/>
    <mergeCell ref="E15:F15"/>
    <mergeCell ref="N16:P16"/>
    <mergeCell ref="A28:P28"/>
    <mergeCell ref="N34:P34"/>
    <mergeCell ref="J35:M35"/>
    <mergeCell ref="N35:P35"/>
    <mergeCell ref="N20:P20"/>
    <mergeCell ref="AF18:AH18"/>
    <mergeCell ref="A18:P18"/>
    <mergeCell ref="N23:P23"/>
    <mergeCell ref="AF24:AH24"/>
    <mergeCell ref="N24:P24"/>
    <mergeCell ref="N48:P48"/>
    <mergeCell ref="AF25:AH25"/>
    <mergeCell ref="N25:P25"/>
    <mergeCell ref="AF26:AH26"/>
    <mergeCell ref="N19:P19"/>
    <mergeCell ref="AF21:AH21"/>
    <mergeCell ref="AF23:AH23"/>
    <mergeCell ref="A14:B14"/>
    <mergeCell ref="J14:K14"/>
    <mergeCell ref="N14:P14"/>
    <mergeCell ref="AF15:AH15"/>
    <mergeCell ref="A15:B15"/>
    <mergeCell ref="J15:K15"/>
    <mergeCell ref="N15:P15"/>
    <mergeCell ref="AF14:AH14"/>
    <mergeCell ref="N12:P12"/>
    <mergeCell ref="AF13:AH13"/>
    <mergeCell ref="J13:K13"/>
    <mergeCell ref="N13:P13"/>
    <mergeCell ref="N21:P21"/>
    <mergeCell ref="AF22:AH22"/>
    <mergeCell ref="N22:P22"/>
    <mergeCell ref="AF19:AH19"/>
    <mergeCell ref="AF17:AH17"/>
    <mergeCell ref="N17:P17"/>
    <mergeCell ref="AF30:AH30"/>
    <mergeCell ref="J29:M29"/>
    <mergeCell ref="N29:P29"/>
    <mergeCell ref="J30:M30"/>
    <mergeCell ref="N30:P30"/>
    <mergeCell ref="N26:P26"/>
    <mergeCell ref="AF27:AH27"/>
    <mergeCell ref="N27:P27"/>
    <mergeCell ref="AF28:AH28"/>
    <mergeCell ref="AF29:AH29"/>
    <mergeCell ref="J36:M36"/>
    <mergeCell ref="N36:P36"/>
    <mergeCell ref="J31:M31"/>
    <mergeCell ref="N31:P31"/>
    <mergeCell ref="J32:M32"/>
    <mergeCell ref="N32:P32"/>
    <mergeCell ref="J33:M33"/>
    <mergeCell ref="N33:P33"/>
    <mergeCell ref="J34:M34"/>
    <mergeCell ref="N52:P52"/>
    <mergeCell ref="A2:P2"/>
    <mergeCell ref="C3:J3"/>
    <mergeCell ref="M3:P3"/>
    <mergeCell ref="C4:J4"/>
    <mergeCell ref="N4:P4"/>
    <mergeCell ref="F5:P5"/>
    <mergeCell ref="G6:P6"/>
    <mergeCell ref="B7:E7"/>
    <mergeCell ref="L47:M47"/>
    <mergeCell ref="N47:P47"/>
    <mergeCell ref="N42:P42"/>
    <mergeCell ref="N43:P43"/>
    <mergeCell ref="N44:P44"/>
    <mergeCell ref="N45:P45"/>
    <mergeCell ref="L46:M46"/>
    <mergeCell ref="N46:P46"/>
    <mergeCell ref="L37:M37"/>
    <mergeCell ref="N37:P37"/>
    <mergeCell ref="A38:P38"/>
    <mergeCell ref="N39:P39"/>
    <mergeCell ref="N40:P40"/>
    <mergeCell ref="N41:P41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56"/>
  <sheetViews>
    <sheetView showGridLines="0" zoomScalePageLayoutView="0" workbookViewId="0" topLeftCell="A1">
      <selection activeCell="J15" sqref="J15:K15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37" t="s">
        <v>129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204" t="s">
        <v>3</v>
      </c>
      <c r="R1" s="73"/>
      <c r="S1" s="75"/>
      <c r="T1" s="75"/>
      <c r="U1" s="20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206"/>
      <c r="AG1" s="206"/>
      <c r="AH1" s="207"/>
    </row>
    <row r="2" spans="1:34" ht="15">
      <c r="A2" s="343" t="s">
        <v>130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  <c r="Q2" s="109"/>
      <c r="R2" s="2"/>
      <c r="S2" s="191"/>
      <c r="T2" s="3" t="s">
        <v>5</v>
      </c>
      <c r="U2" s="190"/>
      <c r="V2" s="191"/>
      <c r="W2" s="191"/>
      <c r="X2" s="191"/>
      <c r="Y2" s="191"/>
      <c r="Z2" s="191"/>
      <c r="AA2" s="191"/>
      <c r="AB2" s="191"/>
      <c r="AC2" s="286" t="s">
        <v>6</v>
      </c>
      <c r="AD2" s="286"/>
      <c r="AE2" s="191"/>
      <c r="AF2" s="4"/>
      <c r="AG2" s="4"/>
      <c r="AH2" s="5"/>
    </row>
    <row r="3" spans="1:34" ht="15.75" thickBot="1">
      <c r="A3" s="211" t="s">
        <v>131</v>
      </c>
      <c r="B3" s="211"/>
      <c r="C3" s="334"/>
      <c r="D3" s="334"/>
      <c r="E3" s="334"/>
      <c r="F3" s="334"/>
      <c r="G3" s="334"/>
      <c r="H3" s="334"/>
      <c r="I3" s="334"/>
      <c r="J3" s="334"/>
      <c r="K3" s="212" t="s">
        <v>132</v>
      </c>
      <c r="L3" s="213"/>
      <c r="M3" s="346"/>
      <c r="N3" s="346"/>
      <c r="O3" s="346"/>
      <c r="P3" s="347"/>
      <c r="Q3" s="109"/>
      <c r="R3" s="2"/>
      <c r="S3" s="6"/>
      <c r="T3" s="6"/>
      <c r="U3" s="6" t="s">
        <v>9</v>
      </c>
      <c r="V3" s="6"/>
      <c r="W3" s="6"/>
      <c r="X3" s="6"/>
      <c r="Y3" s="6"/>
      <c r="Z3" s="191"/>
      <c r="AA3" s="191"/>
      <c r="AB3" s="318"/>
      <c r="AC3" s="318"/>
      <c r="AD3" s="318"/>
      <c r="AE3" s="191"/>
      <c r="AF3" s="314"/>
      <c r="AG3" s="314"/>
      <c r="AH3" s="314"/>
    </row>
    <row r="4" spans="1:34" ht="15.75" thickBot="1">
      <c r="A4" s="212" t="s">
        <v>133</v>
      </c>
      <c r="B4" s="212"/>
      <c r="C4" s="348"/>
      <c r="D4" s="348"/>
      <c r="E4" s="348"/>
      <c r="F4" s="348"/>
      <c r="G4" s="348"/>
      <c r="H4" s="348"/>
      <c r="I4" s="348"/>
      <c r="J4" s="348"/>
      <c r="K4" s="214" t="s">
        <v>134</v>
      </c>
      <c r="L4" s="215"/>
      <c r="M4" s="216"/>
      <c r="N4" s="349"/>
      <c r="O4" s="349"/>
      <c r="P4" s="350"/>
      <c r="Q4" s="109"/>
      <c r="R4" s="2"/>
      <c r="S4" s="6"/>
      <c r="T4" s="6"/>
      <c r="U4" s="6" t="s">
        <v>11</v>
      </c>
      <c r="V4" s="6"/>
      <c r="W4" s="6"/>
      <c r="X4" s="6"/>
      <c r="Y4" s="6"/>
      <c r="Z4" s="191"/>
      <c r="AA4" s="191"/>
      <c r="AB4" s="318"/>
      <c r="AC4" s="318"/>
      <c r="AD4" s="318"/>
      <c r="AE4" s="191"/>
      <c r="AF4" s="314"/>
      <c r="AG4" s="314"/>
      <c r="AH4" s="314"/>
    </row>
    <row r="5" spans="1:34" ht="15.75" thickBot="1">
      <c r="A5" s="211" t="s">
        <v>135</v>
      </c>
      <c r="B5" s="211"/>
      <c r="C5" s="211"/>
      <c r="D5" s="211"/>
      <c r="E5" s="217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51"/>
      <c r="Q5" s="109"/>
      <c r="R5" s="2"/>
      <c r="S5" s="6"/>
      <c r="T5" s="6"/>
      <c r="U5" s="6" t="s">
        <v>15</v>
      </c>
      <c r="V5" s="6"/>
      <c r="W5" s="6"/>
      <c r="X5" s="6"/>
      <c r="Y5" s="6"/>
      <c r="Z5" s="191"/>
      <c r="AA5" s="191"/>
      <c r="AB5" s="318"/>
      <c r="AC5" s="318"/>
      <c r="AD5" s="318"/>
      <c r="AE5" s="191"/>
      <c r="AF5" s="314"/>
      <c r="AG5" s="314"/>
      <c r="AH5" s="314"/>
    </row>
    <row r="6" spans="1:34" ht="15.75" thickBot="1">
      <c r="A6" s="211" t="s">
        <v>136</v>
      </c>
      <c r="B6" s="211"/>
      <c r="C6" s="211"/>
      <c r="D6" s="211"/>
      <c r="E6" s="218"/>
      <c r="F6" s="218"/>
      <c r="G6" s="332"/>
      <c r="H6" s="332"/>
      <c r="I6" s="332"/>
      <c r="J6" s="332"/>
      <c r="K6" s="332"/>
      <c r="L6" s="332"/>
      <c r="M6" s="332"/>
      <c r="N6" s="332"/>
      <c r="O6" s="332"/>
      <c r="P6" s="333"/>
      <c r="Q6" s="109"/>
      <c r="R6" s="2"/>
      <c r="S6" s="191"/>
      <c r="T6" s="191"/>
      <c r="U6" s="192" t="s">
        <v>43</v>
      </c>
      <c r="V6" s="191"/>
      <c r="W6" s="191"/>
      <c r="X6" s="191"/>
      <c r="Y6" s="191"/>
      <c r="Z6" s="191"/>
      <c r="AA6" s="191"/>
      <c r="AB6" s="299"/>
      <c r="AC6" s="299"/>
      <c r="AD6" s="299"/>
      <c r="AE6" s="191"/>
      <c r="AF6" s="309">
        <f>SUM(AF3:AH5)</f>
        <v>0</v>
      </c>
      <c r="AG6" s="309"/>
      <c r="AH6" s="310"/>
    </row>
    <row r="7" spans="1:34" ht="15.75" thickBot="1">
      <c r="A7" s="214" t="s">
        <v>137</v>
      </c>
      <c r="B7" s="334"/>
      <c r="C7" s="334"/>
      <c r="D7" s="334"/>
      <c r="E7" s="334"/>
      <c r="F7" s="219"/>
      <c r="G7" s="212" t="s">
        <v>138</v>
      </c>
      <c r="H7" s="212"/>
      <c r="I7" s="220"/>
      <c r="J7" s="335"/>
      <c r="K7" s="335"/>
      <c r="L7" s="335"/>
      <c r="M7" s="335"/>
      <c r="N7" s="221"/>
      <c r="O7" s="221"/>
      <c r="P7" s="222"/>
      <c r="Q7" s="66"/>
      <c r="R7" s="67"/>
      <c r="S7" s="68"/>
      <c r="T7" s="275" t="s">
        <v>44</v>
      </c>
      <c r="U7" s="275"/>
      <c r="V7" s="275"/>
      <c r="W7" s="275"/>
      <c r="X7" s="275"/>
      <c r="Y7" s="275"/>
      <c r="Z7" s="69"/>
      <c r="AA7" s="69"/>
      <c r="AB7" s="69"/>
      <c r="AC7" s="69"/>
      <c r="AD7" s="69"/>
      <c r="AE7" s="69"/>
      <c r="AF7" s="274">
        <f>SUM(N54,AF6)</f>
        <v>0</v>
      </c>
      <c r="AG7" s="275"/>
      <c r="AH7" s="276"/>
    </row>
    <row r="8" spans="1:34" ht="15.75" thickBot="1">
      <c r="A8" s="211" t="s">
        <v>139</v>
      </c>
      <c r="B8" s="211"/>
      <c r="C8" s="217"/>
      <c r="D8" s="217"/>
      <c r="E8" s="334"/>
      <c r="F8" s="334"/>
      <c r="G8" s="334"/>
      <c r="H8" s="334"/>
      <c r="I8" s="219"/>
      <c r="J8" s="219"/>
      <c r="K8" s="221"/>
      <c r="L8" s="221"/>
      <c r="M8" s="221"/>
      <c r="N8" s="221"/>
      <c r="O8" s="221"/>
      <c r="P8" s="222"/>
      <c r="Q8" s="81"/>
      <c r="R8" s="82"/>
      <c r="S8" s="83"/>
      <c r="T8" s="84" t="s">
        <v>46</v>
      </c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5"/>
      <c r="AH8" s="86"/>
    </row>
    <row r="9" spans="1:34" ht="15.75" thickBot="1">
      <c r="A9" s="211" t="s">
        <v>140</v>
      </c>
      <c r="B9" s="211"/>
      <c r="C9" s="211"/>
      <c r="D9" s="223"/>
      <c r="E9" s="336"/>
      <c r="F9" s="336"/>
      <c r="G9" s="336"/>
      <c r="H9" s="336"/>
      <c r="I9" s="217"/>
      <c r="J9" s="217"/>
      <c r="K9" s="221"/>
      <c r="L9" s="221"/>
      <c r="M9" s="221"/>
      <c r="N9" s="221"/>
      <c r="O9" s="221"/>
      <c r="P9" s="222"/>
      <c r="Q9" s="109"/>
      <c r="R9" s="2"/>
      <c r="S9" s="191"/>
      <c r="T9" s="191"/>
      <c r="U9" s="191" t="s">
        <v>48</v>
      </c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303">
        <f>AF7</f>
        <v>0</v>
      </c>
      <c r="AG9" s="303"/>
      <c r="AH9" s="304"/>
    </row>
    <row r="10" spans="1:34" ht="15">
      <c r="A10" s="321" t="s">
        <v>141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3"/>
      <c r="Q10" s="109"/>
      <c r="R10" s="2"/>
      <c r="S10" s="191"/>
      <c r="T10" s="191"/>
      <c r="U10" s="191" t="s">
        <v>50</v>
      </c>
      <c r="V10" s="191"/>
      <c r="W10" s="191"/>
      <c r="X10" s="191"/>
      <c r="Y10" s="191"/>
      <c r="Z10" s="191"/>
      <c r="AA10" s="191"/>
      <c r="AB10" s="191"/>
      <c r="AC10" s="191"/>
      <c r="AD10" s="191"/>
      <c r="AE10" s="256"/>
      <c r="AF10" s="305">
        <f>(AF9*AE10)</f>
        <v>0</v>
      </c>
      <c r="AG10" s="305"/>
      <c r="AH10" s="306"/>
    </row>
    <row r="11" spans="1:34" ht="15">
      <c r="A11" s="70" t="s">
        <v>18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328"/>
      <c r="O11" s="328"/>
      <c r="P11" s="329"/>
      <c r="Q11" s="109"/>
      <c r="R11" s="2"/>
      <c r="S11" s="191"/>
      <c r="T11" s="191"/>
      <c r="U11" s="192" t="s">
        <v>43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2"/>
      <c r="AF11" s="303">
        <f>SUM(AF9:AH10)</f>
        <v>0</v>
      </c>
      <c r="AG11" s="303"/>
      <c r="AH11" s="304"/>
    </row>
    <row r="12" spans="1:34" ht="15">
      <c r="A12" s="97" t="s">
        <v>20</v>
      </c>
      <c r="B12" s="98"/>
      <c r="C12" s="98"/>
      <c r="D12" s="98"/>
      <c r="E12" s="99"/>
      <c r="F12" s="100"/>
      <c r="G12" s="100"/>
      <c r="H12" s="100"/>
      <c r="I12" s="100"/>
      <c r="J12" s="100"/>
      <c r="K12" s="100"/>
      <c r="L12" s="100"/>
      <c r="M12" s="100"/>
      <c r="N12" s="330"/>
      <c r="O12" s="330"/>
      <c r="P12" s="331"/>
      <c r="Q12" s="87"/>
      <c r="R12" s="77"/>
      <c r="S12" s="71"/>
      <c r="T12" s="84" t="s">
        <v>53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88"/>
      <c r="AH12" s="89"/>
    </row>
    <row r="13" spans="1:62" ht="15">
      <c r="A13" s="324" t="s">
        <v>142</v>
      </c>
      <c r="B13" s="325"/>
      <c r="C13" s="325"/>
      <c r="D13" s="191"/>
      <c r="E13" s="9" t="s">
        <v>22</v>
      </c>
      <c r="F13" s="10"/>
      <c r="I13" s="191"/>
      <c r="J13" s="265" t="s">
        <v>6</v>
      </c>
      <c r="K13" s="265"/>
      <c r="L13" s="193"/>
      <c r="M13" s="193"/>
      <c r="N13" s="265" t="s">
        <v>24</v>
      </c>
      <c r="O13" s="265"/>
      <c r="P13" s="278"/>
      <c r="Q13" s="109"/>
      <c r="R13" s="2"/>
      <c r="S13" s="191"/>
      <c r="T13" s="191"/>
      <c r="U13" s="191" t="s">
        <v>55</v>
      </c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307">
        <f>AF11</f>
        <v>0</v>
      </c>
      <c r="AG13" s="307"/>
      <c r="AH13" s="308"/>
      <c r="BC13" s="7" t="s">
        <v>19</v>
      </c>
      <c r="BD13" s="8"/>
      <c r="BE13" s="8"/>
      <c r="BF13" s="8"/>
      <c r="BG13" s="8"/>
      <c r="BH13" s="8"/>
      <c r="BI13" s="8"/>
      <c r="BJ13" s="8"/>
    </row>
    <row r="14" spans="1:55" ht="15">
      <c r="A14" s="327" t="s">
        <v>143</v>
      </c>
      <c r="B14" s="327"/>
      <c r="C14" s="327"/>
      <c r="E14" s="356"/>
      <c r="F14" s="357"/>
      <c r="I14" s="191"/>
      <c r="J14" s="317"/>
      <c r="K14" s="317"/>
      <c r="L14" s="191"/>
      <c r="M14" s="191"/>
      <c r="N14" s="311">
        <f>(J14*E14)</f>
        <v>0</v>
      </c>
      <c r="O14" s="311"/>
      <c r="P14" s="312"/>
      <c r="Q14" s="109"/>
      <c r="R14" s="2"/>
      <c r="S14" s="191"/>
      <c r="T14" s="191"/>
      <c r="U14" s="191" t="s">
        <v>57</v>
      </c>
      <c r="V14" s="191"/>
      <c r="W14" s="191"/>
      <c r="X14" s="191"/>
      <c r="Y14" s="191"/>
      <c r="Z14" s="191"/>
      <c r="AA14" s="191"/>
      <c r="AB14" s="191"/>
      <c r="AC14" s="191"/>
      <c r="AD14" s="191"/>
      <c r="AE14" s="256"/>
      <c r="AF14" s="305">
        <f>(AE14*AF13)</f>
        <v>0</v>
      </c>
      <c r="AG14" s="305"/>
      <c r="AH14" s="306"/>
      <c r="BC14" s="7" t="s">
        <v>21</v>
      </c>
    </row>
    <row r="15" spans="1:34" ht="15">
      <c r="A15" s="327" t="s">
        <v>144</v>
      </c>
      <c r="B15" s="327"/>
      <c r="C15" s="327"/>
      <c r="E15" s="356"/>
      <c r="F15" s="357"/>
      <c r="I15" s="191"/>
      <c r="J15" s="317"/>
      <c r="K15" s="317"/>
      <c r="L15" s="191"/>
      <c r="M15" s="191"/>
      <c r="N15" s="311">
        <f>(J15*E15)</f>
        <v>0</v>
      </c>
      <c r="O15" s="311"/>
      <c r="P15" s="312"/>
      <c r="Q15" s="109"/>
      <c r="R15" s="2"/>
      <c r="S15" s="191"/>
      <c r="T15" s="191"/>
      <c r="U15" s="192" t="s">
        <v>43</v>
      </c>
      <c r="V15" s="192"/>
      <c r="W15" s="191"/>
      <c r="X15" s="191"/>
      <c r="Y15" s="191"/>
      <c r="Z15" s="191"/>
      <c r="AA15" s="191"/>
      <c r="AB15" s="191"/>
      <c r="AC15" s="191"/>
      <c r="AD15" s="191"/>
      <c r="AE15" s="191"/>
      <c r="AF15" s="303">
        <f>SUM(AF13:AH14)</f>
        <v>0</v>
      </c>
      <c r="AG15" s="303"/>
      <c r="AH15" s="304"/>
    </row>
    <row r="16" spans="1:34" ht="15">
      <c r="A16" s="109"/>
      <c r="B16" s="191"/>
      <c r="C16" s="191"/>
      <c r="D16" s="194"/>
      <c r="E16" s="194"/>
      <c r="F16" s="191"/>
      <c r="G16" s="191"/>
      <c r="H16" s="191"/>
      <c r="I16" s="191"/>
      <c r="J16" s="191"/>
      <c r="K16" s="191"/>
      <c r="L16" s="191"/>
      <c r="M16" s="191"/>
      <c r="N16" s="269">
        <f>SUM(N14:P15)</f>
        <v>0</v>
      </c>
      <c r="O16" s="269"/>
      <c r="P16" s="270"/>
      <c r="Q16" s="87"/>
      <c r="R16" s="77"/>
      <c r="S16" s="71"/>
      <c r="T16" s="84" t="s">
        <v>60</v>
      </c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90"/>
      <c r="AG16" s="91"/>
      <c r="AH16" s="92"/>
    </row>
    <row r="17" spans="1:34" ht="15">
      <c r="A17" s="101" t="s">
        <v>19</v>
      </c>
      <c r="B17" s="102"/>
      <c r="C17" s="103">
        <v>1</v>
      </c>
      <c r="D17" s="102"/>
      <c r="E17" s="102"/>
      <c r="F17" s="102"/>
      <c r="G17" s="102"/>
      <c r="H17" s="102"/>
      <c r="I17" s="102"/>
      <c r="J17" s="102"/>
      <c r="K17" s="102"/>
      <c r="L17" s="104"/>
      <c r="M17" s="104"/>
      <c r="N17" s="315"/>
      <c r="O17" s="315"/>
      <c r="P17" s="316"/>
      <c r="Q17" s="109"/>
      <c r="R17" s="2"/>
      <c r="S17" s="191"/>
      <c r="T17" s="11"/>
      <c r="U17" s="191" t="s">
        <v>62</v>
      </c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303">
        <f>AF15</f>
        <v>0</v>
      </c>
      <c r="AG17" s="303"/>
      <c r="AH17" s="304"/>
    </row>
    <row r="18" spans="1:34" ht="15">
      <c r="A18" s="263" t="s">
        <v>28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64"/>
      <c r="Q18" s="109"/>
      <c r="R18" s="2"/>
      <c r="S18" s="191"/>
      <c r="T18" s="11"/>
      <c r="U18" s="191" t="s">
        <v>63</v>
      </c>
      <c r="V18" s="191"/>
      <c r="W18" s="191"/>
      <c r="X18" s="191"/>
      <c r="Y18" s="191"/>
      <c r="Z18" s="191"/>
      <c r="AA18" s="191"/>
      <c r="AB18" s="191"/>
      <c r="AC18" s="191"/>
      <c r="AD18" s="191"/>
      <c r="AE18" s="257"/>
      <c r="AF18" s="301">
        <f>(AF$17*AE18)</f>
        <v>0</v>
      </c>
      <c r="AG18" s="301"/>
      <c r="AH18" s="302"/>
    </row>
    <row r="19" spans="1:34" ht="15">
      <c r="A19" s="109"/>
      <c r="B19" s="191"/>
      <c r="C19" s="191" t="s">
        <v>29</v>
      </c>
      <c r="D19" s="191"/>
      <c r="E19" s="191"/>
      <c r="F19" s="191"/>
      <c r="G19" s="190"/>
      <c r="H19" s="190"/>
      <c r="I19" s="191"/>
      <c r="J19" s="12"/>
      <c r="K19" s="12"/>
      <c r="L19" s="12">
        <v>0.2</v>
      </c>
      <c r="M19" s="197">
        <f>IF($C$17=1,'Cálculo Auxiliares'!L58,0)</f>
        <v>0.2</v>
      </c>
      <c r="N19" s="272">
        <f>(N$16*M19)</f>
        <v>0</v>
      </c>
      <c r="O19" s="272"/>
      <c r="P19" s="273"/>
      <c r="Q19" s="109"/>
      <c r="R19" s="2"/>
      <c r="S19" s="191"/>
      <c r="T19" s="11"/>
      <c r="U19" s="191" t="s">
        <v>65</v>
      </c>
      <c r="V19" s="191"/>
      <c r="W19" s="191"/>
      <c r="X19" s="191"/>
      <c r="Y19" s="191"/>
      <c r="Z19" s="191"/>
      <c r="AA19" s="191"/>
      <c r="AB19" s="191"/>
      <c r="AC19" s="191"/>
      <c r="AD19" s="191"/>
      <c r="AE19" s="257"/>
      <c r="AF19" s="301">
        <f>(AF$17*AE19)</f>
        <v>0</v>
      </c>
      <c r="AG19" s="301"/>
      <c r="AH19" s="302"/>
    </row>
    <row r="20" spans="1:34" ht="15">
      <c r="A20" s="109"/>
      <c r="B20" s="191"/>
      <c r="C20" s="191" t="s">
        <v>31</v>
      </c>
      <c r="D20" s="191"/>
      <c r="E20" s="191"/>
      <c r="F20" s="191"/>
      <c r="G20" s="190"/>
      <c r="H20" s="190"/>
      <c r="I20" s="191"/>
      <c r="J20" s="197"/>
      <c r="K20" s="197"/>
      <c r="L20" s="197">
        <v>0.015</v>
      </c>
      <c r="M20" s="197">
        <f>IF($C$17=1,'Cálculo Auxiliares'!L59,0)</f>
        <v>0.015</v>
      </c>
      <c r="N20" s="272">
        <f>(N$16*M20)</f>
        <v>0</v>
      </c>
      <c r="O20" s="272"/>
      <c r="P20" s="273"/>
      <c r="Q20" s="109"/>
      <c r="R20" s="2"/>
      <c r="S20" s="191"/>
      <c r="T20" s="191"/>
      <c r="U20" s="191" t="s">
        <v>67</v>
      </c>
      <c r="V20" s="191"/>
      <c r="W20" s="191"/>
      <c r="X20" s="191"/>
      <c r="Y20" s="191"/>
      <c r="Z20" s="191"/>
      <c r="AA20" s="191"/>
      <c r="AB20" s="191"/>
      <c r="AC20" s="191"/>
      <c r="AD20" s="191"/>
      <c r="AE20" s="257"/>
      <c r="AF20" s="301">
        <f>(AF$17*AE20)</f>
        <v>0</v>
      </c>
      <c r="AG20" s="301"/>
      <c r="AH20" s="302"/>
    </row>
    <row r="21" spans="1:34" ht="15">
      <c r="A21" s="109"/>
      <c r="B21" s="191"/>
      <c r="C21" s="191" t="s">
        <v>33</v>
      </c>
      <c r="D21" s="191"/>
      <c r="E21" s="191"/>
      <c r="F21" s="191"/>
      <c r="G21" s="190"/>
      <c r="H21" s="190"/>
      <c r="I21" s="191"/>
      <c r="J21" s="197"/>
      <c r="K21" s="197"/>
      <c r="L21" s="197">
        <v>0.01</v>
      </c>
      <c r="M21" s="197">
        <f>IF($C$17=1,'Cálculo Auxiliares'!L60,0)</f>
        <v>0.01</v>
      </c>
      <c r="N21" s="272">
        <f aca="true" t="shared" si="0" ref="N21:N26">(N$16*M21)</f>
        <v>0</v>
      </c>
      <c r="O21" s="272"/>
      <c r="P21" s="273"/>
      <c r="Q21" s="109"/>
      <c r="R21" s="2"/>
      <c r="S21" s="191"/>
      <c r="T21" s="191"/>
      <c r="U21" s="191" t="s">
        <v>69</v>
      </c>
      <c r="V21" s="191"/>
      <c r="W21" s="191"/>
      <c r="X21" s="191"/>
      <c r="Y21" s="191"/>
      <c r="Z21" s="191"/>
      <c r="AA21" s="191"/>
      <c r="AB21" s="191"/>
      <c r="AC21" s="191"/>
      <c r="AD21" s="191"/>
      <c r="AE21" s="257"/>
      <c r="AF21" s="301">
        <f>(AF$17*AE21)</f>
        <v>0</v>
      </c>
      <c r="AG21" s="301"/>
      <c r="AH21" s="302"/>
    </row>
    <row r="22" spans="1:34" ht="15">
      <c r="A22" s="109"/>
      <c r="B22" s="191"/>
      <c r="C22" s="191" t="s">
        <v>35</v>
      </c>
      <c r="D22" s="191"/>
      <c r="E22" s="191"/>
      <c r="F22" s="191"/>
      <c r="G22" s="190"/>
      <c r="H22" s="190"/>
      <c r="I22" s="191"/>
      <c r="J22" s="197"/>
      <c r="K22" s="197"/>
      <c r="L22" s="197">
        <v>0.002</v>
      </c>
      <c r="M22" s="197">
        <f>IF($C$17=1,'Cálculo Auxiliares'!L61,0)</f>
        <v>0.002</v>
      </c>
      <c r="N22" s="272">
        <f t="shared" si="0"/>
        <v>0</v>
      </c>
      <c r="O22" s="272"/>
      <c r="P22" s="273"/>
      <c r="Q22" s="109"/>
      <c r="R22" s="2"/>
      <c r="S22" s="191"/>
      <c r="T22" s="191"/>
      <c r="U22" s="192" t="s">
        <v>71</v>
      </c>
      <c r="V22" s="192"/>
      <c r="W22" s="192"/>
      <c r="X22" s="191"/>
      <c r="Y22" s="191"/>
      <c r="Z22" s="191"/>
      <c r="AA22" s="191"/>
      <c r="AB22" s="191"/>
      <c r="AC22" s="191"/>
      <c r="AD22" s="20"/>
      <c r="AE22" s="21">
        <f>SUM(AE18:AE21)</f>
        <v>0</v>
      </c>
      <c r="AF22" s="269">
        <f>SUM(AF18:AH21)</f>
        <v>0</v>
      </c>
      <c r="AG22" s="269"/>
      <c r="AH22" s="270"/>
    </row>
    <row r="23" spans="1:34" ht="15.75" thickBot="1">
      <c r="A23" s="109"/>
      <c r="B23" s="191"/>
      <c r="C23" s="191" t="s">
        <v>37</v>
      </c>
      <c r="D23" s="191"/>
      <c r="E23" s="191"/>
      <c r="F23" s="191"/>
      <c r="G23" s="190"/>
      <c r="H23" s="190"/>
      <c r="I23" s="191"/>
      <c r="J23" s="197"/>
      <c r="K23" s="197"/>
      <c r="L23" s="197">
        <v>0.025</v>
      </c>
      <c r="M23" s="197">
        <f>IF($C$17=1,'Cálculo Auxiliares'!L62,0)</f>
        <v>0.025</v>
      </c>
      <c r="N23" s="272">
        <f t="shared" si="0"/>
        <v>0</v>
      </c>
      <c r="O23" s="272"/>
      <c r="P23" s="273"/>
      <c r="Q23" s="109"/>
      <c r="R23" s="2"/>
      <c r="S23" s="191"/>
      <c r="T23" s="191"/>
      <c r="U23" s="191"/>
      <c r="V23" s="9"/>
      <c r="W23" s="191"/>
      <c r="X23" s="191"/>
      <c r="Y23" s="191"/>
      <c r="Z23" s="191"/>
      <c r="AA23" s="191"/>
      <c r="AB23" s="191"/>
      <c r="AC23" s="191"/>
      <c r="AD23" s="191"/>
      <c r="AE23" s="191"/>
      <c r="AF23" s="299"/>
      <c r="AG23" s="299"/>
      <c r="AH23" s="300"/>
    </row>
    <row r="24" spans="1:34" ht="15">
      <c r="A24" s="109"/>
      <c r="B24" s="191"/>
      <c r="C24" s="191" t="s">
        <v>39</v>
      </c>
      <c r="D24" s="191"/>
      <c r="E24" s="191"/>
      <c r="F24" s="191"/>
      <c r="G24" s="190"/>
      <c r="H24" s="190"/>
      <c r="I24" s="191"/>
      <c r="J24" s="197"/>
      <c r="K24" s="197"/>
      <c r="L24" s="197">
        <v>0.08</v>
      </c>
      <c r="M24" s="197">
        <v>0.08</v>
      </c>
      <c r="N24" s="272">
        <f t="shared" si="0"/>
        <v>0</v>
      </c>
      <c r="O24" s="272"/>
      <c r="P24" s="273"/>
      <c r="Q24" s="58"/>
      <c r="R24" s="59"/>
      <c r="S24" s="60"/>
      <c r="T24" s="61" t="s">
        <v>74</v>
      </c>
      <c r="U24" s="61"/>
      <c r="V24" s="61"/>
      <c r="W24" s="61"/>
      <c r="X24" s="61"/>
      <c r="Y24" s="61"/>
      <c r="Z24" s="61"/>
      <c r="AA24" s="62"/>
      <c r="AB24" s="62"/>
      <c r="AC24" s="60"/>
      <c r="AD24" s="60"/>
      <c r="AE24" s="60"/>
      <c r="AF24" s="292">
        <f>SUM(AF17,AF22)</f>
        <v>0</v>
      </c>
      <c r="AG24" s="292"/>
      <c r="AH24" s="293"/>
    </row>
    <row r="25" spans="1:34" ht="15.75" thickBot="1">
      <c r="A25" s="109"/>
      <c r="B25" s="191"/>
      <c r="C25" s="191" t="s">
        <v>40</v>
      </c>
      <c r="D25" s="191"/>
      <c r="E25" s="191"/>
      <c r="F25" s="191"/>
      <c r="G25" s="190"/>
      <c r="H25" s="190"/>
      <c r="I25" s="191"/>
      <c r="J25" s="197"/>
      <c r="K25" s="197"/>
      <c r="L25" s="197">
        <v>0.03</v>
      </c>
      <c r="M25" s="197">
        <f>IF($C$17=1,'Cálculo Auxiliares'!L64,0)</f>
        <v>0.03</v>
      </c>
      <c r="N25" s="272">
        <f t="shared" si="0"/>
        <v>0</v>
      </c>
      <c r="O25" s="272"/>
      <c r="P25" s="273"/>
      <c r="Q25" s="63"/>
      <c r="R25" s="64"/>
      <c r="S25" s="64"/>
      <c r="T25" s="65" t="s">
        <v>76</v>
      </c>
      <c r="U25" s="65"/>
      <c r="V25" s="65"/>
      <c r="W25" s="65"/>
      <c r="X25" s="65"/>
      <c r="Y25" s="65"/>
      <c r="Z25" s="65"/>
      <c r="AA25" s="64"/>
      <c r="AB25" s="64"/>
      <c r="AC25" s="64"/>
      <c r="AD25" s="64"/>
      <c r="AE25" s="64"/>
      <c r="AF25" s="296">
        <f>(AF24*12)</f>
        <v>0</v>
      </c>
      <c r="AG25" s="296"/>
      <c r="AH25" s="297"/>
    </row>
    <row r="26" spans="1:34" ht="15.75" thickBot="1">
      <c r="A26" s="109"/>
      <c r="B26" s="191"/>
      <c r="C26" s="191" t="s">
        <v>41</v>
      </c>
      <c r="D26" s="191"/>
      <c r="E26" s="191"/>
      <c r="F26" s="191"/>
      <c r="G26" s="190"/>
      <c r="H26" s="190"/>
      <c r="I26" s="191"/>
      <c r="J26" s="197"/>
      <c r="K26" s="197"/>
      <c r="L26" s="197">
        <v>0.006</v>
      </c>
      <c r="M26" s="197">
        <f>IF($C$17=1,'Cálculo Auxiliares'!L65,0)</f>
        <v>0.006</v>
      </c>
      <c r="N26" s="272">
        <f t="shared" si="0"/>
        <v>0</v>
      </c>
      <c r="O26" s="272"/>
      <c r="P26" s="273"/>
      <c r="Q26" s="185"/>
      <c r="R26" s="186"/>
      <c r="S26" s="186"/>
      <c r="T26" s="187" t="s">
        <v>128</v>
      </c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274">
        <f>AF24/8</f>
        <v>0</v>
      </c>
      <c r="AG26" s="275"/>
      <c r="AH26" s="276"/>
    </row>
    <row r="27" spans="1:34" ht="15">
      <c r="A27" s="109"/>
      <c r="B27" s="191"/>
      <c r="C27" s="13" t="s">
        <v>42</v>
      </c>
      <c r="D27" s="13"/>
      <c r="E27" s="13"/>
      <c r="F27" s="13"/>
      <c r="G27" s="190"/>
      <c r="H27" s="190"/>
      <c r="I27" s="191"/>
      <c r="J27" s="190"/>
      <c r="K27" s="199"/>
      <c r="L27" s="199"/>
      <c r="M27" s="197">
        <f>SUM(M19:M26)</f>
        <v>0.3680000000000001</v>
      </c>
      <c r="N27" s="294">
        <f>SUM(N19:P26)</f>
        <v>0</v>
      </c>
      <c r="O27" s="294"/>
      <c r="P27" s="295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5">
      <c r="A28" s="109"/>
      <c r="B28" s="191"/>
      <c r="C28" s="191"/>
      <c r="D28" s="191"/>
      <c r="E28" s="13"/>
      <c r="F28" s="191"/>
      <c r="G28" s="191"/>
      <c r="H28" s="191"/>
      <c r="I28" s="191"/>
      <c r="J28" s="191"/>
      <c r="K28" s="14"/>
      <c r="L28" s="199"/>
      <c r="M28" s="199"/>
      <c r="N28" s="272"/>
      <c r="O28" s="272"/>
      <c r="P28" s="27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5">
      <c r="A29" s="277" t="s">
        <v>45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78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5">
      <c r="A30" s="109"/>
      <c r="B30" s="191"/>
      <c r="C30" s="15" t="s">
        <v>47</v>
      </c>
      <c r="D30" s="15"/>
      <c r="E30" s="15"/>
      <c r="F30" s="15"/>
      <c r="G30" s="190"/>
      <c r="H30" s="190"/>
      <c r="I30" s="191"/>
      <c r="J30" s="271">
        <v>0.11111111111111109</v>
      </c>
      <c r="K30" s="271"/>
      <c r="L30" s="271"/>
      <c r="M30" s="271"/>
      <c r="N30" s="272">
        <f>(N$16*J30)</f>
        <v>0</v>
      </c>
      <c r="O30" s="272"/>
      <c r="P30" s="27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5">
      <c r="A31" s="109"/>
      <c r="B31" s="191"/>
      <c r="C31" s="15" t="s">
        <v>49</v>
      </c>
      <c r="D31" s="15"/>
      <c r="E31" s="15"/>
      <c r="F31" s="15"/>
      <c r="G31" s="190"/>
      <c r="H31" s="190"/>
      <c r="I31" s="191"/>
      <c r="J31" s="261">
        <v>0.0194</v>
      </c>
      <c r="K31" s="262"/>
      <c r="L31" s="262"/>
      <c r="M31" s="262"/>
      <c r="N31" s="272">
        <f aca="true" t="shared" si="1" ref="N31:N37">(N$16*J31)</f>
        <v>0</v>
      </c>
      <c r="O31" s="272"/>
      <c r="P31" s="27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109"/>
      <c r="B32" s="191"/>
      <c r="C32" s="15" t="s">
        <v>51</v>
      </c>
      <c r="D32" s="15"/>
      <c r="E32" s="15"/>
      <c r="F32" s="15"/>
      <c r="G32" s="190"/>
      <c r="H32" s="190"/>
      <c r="I32" s="191"/>
      <c r="J32" s="261">
        <v>0.0139</v>
      </c>
      <c r="K32" s="262"/>
      <c r="L32" s="262"/>
      <c r="M32" s="262"/>
      <c r="N32" s="272">
        <f t="shared" si="1"/>
        <v>0</v>
      </c>
      <c r="O32" s="272"/>
      <c r="P32" s="27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9"/>
      <c r="B33" s="191"/>
      <c r="C33" s="15" t="s">
        <v>52</v>
      </c>
      <c r="D33" s="15"/>
      <c r="E33" s="15"/>
      <c r="F33" s="15"/>
      <c r="G33" s="190"/>
      <c r="H33" s="190"/>
      <c r="I33" s="191"/>
      <c r="J33" s="261">
        <v>0.0033</v>
      </c>
      <c r="K33" s="262"/>
      <c r="L33" s="262"/>
      <c r="M33" s="262"/>
      <c r="N33" s="272">
        <f t="shared" si="1"/>
        <v>0</v>
      </c>
      <c r="O33" s="272"/>
      <c r="P33" s="27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9"/>
      <c r="B34" s="191"/>
      <c r="C34" s="15" t="s">
        <v>54</v>
      </c>
      <c r="D34" s="15"/>
      <c r="E34" s="15"/>
      <c r="F34" s="15"/>
      <c r="G34" s="190"/>
      <c r="H34" s="190"/>
      <c r="I34" s="191"/>
      <c r="J34" s="261">
        <v>0.0027</v>
      </c>
      <c r="K34" s="262"/>
      <c r="L34" s="262"/>
      <c r="M34" s="262"/>
      <c r="N34" s="272">
        <f t="shared" si="1"/>
        <v>0</v>
      </c>
      <c r="O34" s="272"/>
      <c r="P34" s="27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9"/>
      <c r="B35" s="191"/>
      <c r="C35" s="17" t="s">
        <v>56</v>
      </c>
      <c r="D35" s="17"/>
      <c r="E35" s="17"/>
      <c r="F35" s="17"/>
      <c r="G35" s="190"/>
      <c r="H35" s="190"/>
      <c r="I35" s="191"/>
      <c r="J35" s="298">
        <v>0.0007</v>
      </c>
      <c r="K35" s="298"/>
      <c r="L35" s="298"/>
      <c r="M35" s="298"/>
      <c r="N35" s="272">
        <f t="shared" si="1"/>
        <v>0</v>
      </c>
      <c r="O35" s="272"/>
      <c r="P35" s="27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16" ht="15">
      <c r="A36" s="109"/>
      <c r="B36" s="191"/>
      <c r="C36" s="15" t="s">
        <v>58</v>
      </c>
      <c r="D36" s="15"/>
      <c r="E36" s="15"/>
      <c r="F36" s="15"/>
      <c r="G36" s="190"/>
      <c r="H36" s="190"/>
      <c r="I36" s="191"/>
      <c r="J36" s="261">
        <v>0.0002</v>
      </c>
      <c r="K36" s="262"/>
      <c r="L36" s="262"/>
      <c r="M36" s="262"/>
      <c r="N36" s="272">
        <f t="shared" si="1"/>
        <v>0</v>
      </c>
      <c r="O36" s="272"/>
      <c r="P36" s="273"/>
    </row>
    <row r="37" spans="1:16" ht="15">
      <c r="A37" s="109"/>
      <c r="B37" s="191"/>
      <c r="C37" s="15" t="s">
        <v>59</v>
      </c>
      <c r="D37" s="15"/>
      <c r="E37" s="15"/>
      <c r="F37" s="15"/>
      <c r="G37" s="190"/>
      <c r="H37" s="190"/>
      <c r="I37" s="191"/>
      <c r="J37" s="271">
        <v>0.0833333333333333</v>
      </c>
      <c r="K37" s="271"/>
      <c r="L37" s="271"/>
      <c r="M37" s="271"/>
      <c r="N37" s="272">
        <f t="shared" si="1"/>
        <v>0</v>
      </c>
      <c r="O37" s="272"/>
      <c r="P37" s="273"/>
    </row>
    <row r="38" spans="1:16" ht="15">
      <c r="A38" s="109"/>
      <c r="B38" s="191"/>
      <c r="C38" s="13" t="s">
        <v>61</v>
      </c>
      <c r="D38" s="191"/>
      <c r="E38" s="191"/>
      <c r="F38" s="191"/>
      <c r="G38" s="190"/>
      <c r="H38" s="190"/>
      <c r="I38" s="191"/>
      <c r="J38" s="191"/>
      <c r="K38" s="191"/>
      <c r="L38" s="284">
        <f>SUM(J30:M37)</f>
        <v>0.23464444444444438</v>
      </c>
      <c r="M38" s="284"/>
      <c r="N38" s="294">
        <f>SUM(N30:P37)</f>
        <v>0</v>
      </c>
      <c r="O38" s="294"/>
      <c r="P38" s="295"/>
    </row>
    <row r="39" spans="1:16" ht="15">
      <c r="A39" s="109"/>
      <c r="B39" s="191"/>
      <c r="C39" s="191"/>
      <c r="D39" s="191"/>
      <c r="E39" s="13"/>
      <c r="F39" s="191"/>
      <c r="G39" s="191"/>
      <c r="H39" s="191"/>
      <c r="I39" s="191"/>
      <c r="J39" s="191"/>
      <c r="K39" s="191"/>
      <c r="L39" s="199"/>
      <c r="M39" s="199"/>
      <c r="N39" s="195"/>
      <c r="O39" s="195"/>
      <c r="P39" s="196"/>
    </row>
    <row r="40" spans="1:16" ht="15">
      <c r="A40" s="277" t="s">
        <v>64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78"/>
    </row>
    <row r="41" spans="1:16" ht="15">
      <c r="A41" s="109"/>
      <c r="B41" s="191"/>
      <c r="C41" s="15" t="s">
        <v>66</v>
      </c>
      <c r="D41" s="15"/>
      <c r="E41" s="15"/>
      <c r="F41" s="15"/>
      <c r="G41" s="190"/>
      <c r="H41" s="190"/>
      <c r="I41" s="191"/>
      <c r="J41" s="191"/>
      <c r="K41" s="19"/>
      <c r="L41" s="198"/>
      <c r="M41" s="198">
        <v>0.0042</v>
      </c>
      <c r="N41" s="279">
        <f>(N$16*M41)</f>
        <v>0</v>
      </c>
      <c r="O41" s="279"/>
      <c r="P41" s="280"/>
    </row>
    <row r="42" spans="1:16" ht="15">
      <c r="A42" s="109"/>
      <c r="B42" s="191"/>
      <c r="C42" s="15" t="s">
        <v>68</v>
      </c>
      <c r="D42" s="15"/>
      <c r="E42" s="15"/>
      <c r="F42" s="15"/>
      <c r="G42" s="190"/>
      <c r="H42" s="190"/>
      <c r="I42" s="191"/>
      <c r="J42" s="191"/>
      <c r="K42" s="19"/>
      <c r="L42" s="198"/>
      <c r="M42" s="198">
        <v>0.0016</v>
      </c>
      <c r="N42" s="279">
        <f aca="true" t="shared" si="2" ref="N42:N47">(N$16*M42)</f>
        <v>0</v>
      </c>
      <c r="O42" s="279"/>
      <c r="P42" s="280"/>
    </row>
    <row r="43" spans="1:16" ht="15">
      <c r="A43" s="109"/>
      <c r="B43" s="191"/>
      <c r="C43" s="15" t="s">
        <v>70</v>
      </c>
      <c r="D43" s="15"/>
      <c r="E43" s="15"/>
      <c r="F43" s="15"/>
      <c r="G43" s="190"/>
      <c r="H43" s="190"/>
      <c r="I43" s="191"/>
      <c r="J43" s="191"/>
      <c r="K43" s="19"/>
      <c r="L43" s="198"/>
      <c r="M43" s="198">
        <v>0.0003</v>
      </c>
      <c r="N43" s="279">
        <f t="shared" si="2"/>
        <v>0</v>
      </c>
      <c r="O43" s="279"/>
      <c r="P43" s="280"/>
    </row>
    <row r="44" spans="1:16" ht="15">
      <c r="A44" s="109"/>
      <c r="B44" s="191"/>
      <c r="C44" s="15" t="s">
        <v>72</v>
      </c>
      <c r="D44" s="15"/>
      <c r="E44" s="15"/>
      <c r="F44" s="15"/>
      <c r="G44" s="190"/>
      <c r="H44" s="190"/>
      <c r="I44" s="191"/>
      <c r="J44" s="191"/>
      <c r="K44" s="19"/>
      <c r="L44" s="198"/>
      <c r="M44" s="198">
        <v>0.032</v>
      </c>
      <c r="N44" s="279">
        <f t="shared" si="2"/>
        <v>0</v>
      </c>
      <c r="O44" s="279"/>
      <c r="P44" s="280"/>
    </row>
    <row r="45" spans="1:16" ht="15">
      <c r="A45" s="109"/>
      <c r="B45" s="191"/>
      <c r="C45" s="15" t="s">
        <v>73</v>
      </c>
      <c r="D45" s="15"/>
      <c r="E45" s="15"/>
      <c r="F45" s="15"/>
      <c r="G45" s="190"/>
      <c r="H45" s="190"/>
      <c r="I45" s="191"/>
      <c r="J45" s="191"/>
      <c r="K45" s="19"/>
      <c r="L45" s="198"/>
      <c r="M45" s="198">
        <v>0.0004</v>
      </c>
      <c r="N45" s="279">
        <f t="shared" si="2"/>
        <v>0</v>
      </c>
      <c r="O45" s="279"/>
      <c r="P45" s="280"/>
    </row>
    <row r="46" spans="1:16" ht="15">
      <c r="A46" s="109"/>
      <c r="B46" s="191"/>
      <c r="C46" s="15" t="s">
        <v>75</v>
      </c>
      <c r="D46" s="15"/>
      <c r="E46" s="15"/>
      <c r="F46" s="15"/>
      <c r="G46" s="190"/>
      <c r="H46" s="190"/>
      <c r="I46" s="191"/>
      <c r="J46" s="191"/>
      <c r="K46" s="19"/>
      <c r="L46" s="198"/>
      <c r="M46" s="198">
        <v>0.0002</v>
      </c>
      <c r="N46" s="279">
        <f t="shared" si="2"/>
        <v>0</v>
      </c>
      <c r="O46" s="279"/>
      <c r="P46" s="280"/>
    </row>
    <row r="47" spans="1:16" ht="15">
      <c r="A47" s="109"/>
      <c r="B47" s="191"/>
      <c r="C47" s="15" t="s">
        <v>77</v>
      </c>
      <c r="D47" s="15"/>
      <c r="E47" s="15"/>
      <c r="F47" s="15"/>
      <c r="G47" s="190"/>
      <c r="H47" s="190"/>
      <c r="I47" s="191"/>
      <c r="J47" s="191"/>
      <c r="K47" s="191"/>
      <c r="L47" s="198">
        <v>0.0042</v>
      </c>
      <c r="M47" s="198">
        <f>IF(C17=1,'Cálculo Auxiliares'!L86,0)</f>
        <v>0.0887</v>
      </c>
      <c r="N47" s="279">
        <f t="shared" si="2"/>
        <v>0</v>
      </c>
      <c r="O47" s="279"/>
      <c r="P47" s="280"/>
    </row>
    <row r="48" spans="1:16" ht="15" customHeight="1">
      <c r="A48" s="109"/>
      <c r="B48" s="191"/>
      <c r="C48" s="13" t="s">
        <v>78</v>
      </c>
      <c r="D48" s="191"/>
      <c r="E48" s="191"/>
      <c r="F48" s="191"/>
      <c r="G48" s="190"/>
      <c r="H48" s="190"/>
      <c r="I48" s="191"/>
      <c r="J48" s="191"/>
      <c r="K48" s="191"/>
      <c r="L48" s="284">
        <f>SUM(M41:M47)</f>
        <v>0.1274</v>
      </c>
      <c r="M48" s="284"/>
      <c r="N48" s="285">
        <f>SUM(N41:P47)</f>
        <v>0</v>
      </c>
      <c r="O48" s="286"/>
      <c r="P48" s="287"/>
    </row>
    <row r="49" spans="1:16" ht="15">
      <c r="A49" s="109"/>
      <c r="B49" s="191"/>
      <c r="C49" s="13" t="s">
        <v>79</v>
      </c>
      <c r="D49" s="191"/>
      <c r="E49" s="191"/>
      <c r="F49" s="191"/>
      <c r="G49" s="190"/>
      <c r="H49" s="190"/>
      <c r="I49" s="191"/>
      <c r="J49" s="191"/>
      <c r="K49" s="191"/>
      <c r="L49" s="284">
        <f>SUM(M27,L38,L48)</f>
        <v>0.7300444444444445</v>
      </c>
      <c r="M49" s="284"/>
      <c r="N49" s="269">
        <f>SUM(N27,N38,N48)</f>
        <v>0</v>
      </c>
      <c r="O49" s="269"/>
      <c r="P49" s="270"/>
    </row>
    <row r="50" spans="1:16" ht="15">
      <c r="A50" s="93" t="s">
        <v>80</v>
      </c>
      <c r="B50" s="71"/>
      <c r="C50" s="94"/>
      <c r="D50" s="71"/>
      <c r="E50" s="71"/>
      <c r="F50" s="71"/>
      <c r="G50" s="95"/>
      <c r="H50" s="95"/>
      <c r="I50" s="71"/>
      <c r="J50" s="71"/>
      <c r="K50" s="71"/>
      <c r="L50" s="96"/>
      <c r="M50" s="96"/>
      <c r="N50" s="290"/>
      <c r="O50" s="290"/>
      <c r="P50" s="291"/>
    </row>
    <row r="51" spans="1:16" ht="15">
      <c r="A51" s="24" t="s">
        <v>81</v>
      </c>
      <c r="B51" s="192"/>
      <c r="C51" s="13"/>
      <c r="D51" s="192"/>
      <c r="E51" s="192"/>
      <c r="F51" s="191"/>
      <c r="G51" s="190"/>
      <c r="H51" s="25" t="s">
        <v>6</v>
      </c>
      <c r="I51" s="191"/>
      <c r="J51" s="191"/>
      <c r="K51" s="191"/>
      <c r="L51" s="199"/>
      <c r="M51" s="199"/>
      <c r="N51" s="266" t="s">
        <v>24</v>
      </c>
      <c r="O51" s="266"/>
      <c r="P51" s="267"/>
    </row>
    <row r="52" spans="1:16" ht="15">
      <c r="A52" s="109"/>
      <c r="B52" s="358"/>
      <c r="C52" s="358"/>
      <c r="D52" s="191"/>
      <c r="E52" s="191"/>
      <c r="F52" s="191"/>
      <c r="G52" s="190"/>
      <c r="H52" s="255"/>
      <c r="I52" s="191"/>
      <c r="J52" s="191"/>
      <c r="K52" s="191"/>
      <c r="L52" s="199"/>
      <c r="M52" s="199"/>
      <c r="N52" s="269">
        <f>(H52*B52)</f>
        <v>0</v>
      </c>
      <c r="O52" s="269"/>
      <c r="P52" s="270"/>
    </row>
    <row r="53" spans="1:16" ht="15.75" customHeight="1" thickBot="1">
      <c r="A53" s="26"/>
      <c r="B53" s="188"/>
      <c r="C53" s="27"/>
      <c r="D53" s="188"/>
      <c r="E53" s="188"/>
      <c r="F53" s="188"/>
      <c r="G53" s="190"/>
      <c r="H53" s="190"/>
      <c r="I53" s="188"/>
      <c r="J53" s="188"/>
      <c r="K53" s="188"/>
      <c r="L53" s="28"/>
      <c r="M53" s="28"/>
      <c r="N53" s="288"/>
      <c r="O53" s="288"/>
      <c r="P53" s="289"/>
    </row>
    <row r="54" spans="1:16" ht="15.75" thickBot="1">
      <c r="A54" s="55"/>
      <c r="B54" s="56" t="s">
        <v>82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281">
        <f>SUM(N16,N49,N52)</f>
        <v>0</v>
      </c>
      <c r="O54" s="282"/>
      <c r="P54" s="283"/>
    </row>
    <row r="55" spans="1:16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</sheetData>
  <sheetProtection password="CC25" sheet="1" selectLockedCells="1"/>
  <mergeCells count="103">
    <mergeCell ref="F5:P5"/>
    <mergeCell ref="C3:J3"/>
    <mergeCell ref="M3:P3"/>
    <mergeCell ref="C4:J4"/>
    <mergeCell ref="A1:P1"/>
    <mergeCell ref="AC2:AD2"/>
    <mergeCell ref="AB3:AD3"/>
    <mergeCell ref="A2:P2"/>
    <mergeCell ref="N4:P4"/>
    <mergeCell ref="AF9:AH9"/>
    <mergeCell ref="AF10:AH10"/>
    <mergeCell ref="AF3:AH3"/>
    <mergeCell ref="AB4:AD4"/>
    <mergeCell ref="AF4:AH4"/>
    <mergeCell ref="AB5:AD5"/>
    <mergeCell ref="AF5:AH5"/>
    <mergeCell ref="AF11:AH11"/>
    <mergeCell ref="E9:H9"/>
    <mergeCell ref="A10:P10"/>
    <mergeCell ref="AB6:AD6"/>
    <mergeCell ref="AF6:AH6"/>
    <mergeCell ref="T7:Y7"/>
    <mergeCell ref="AF7:AH7"/>
    <mergeCell ref="E8:H8"/>
    <mergeCell ref="G6:P6"/>
    <mergeCell ref="B7:E7"/>
    <mergeCell ref="AF15:AH15"/>
    <mergeCell ref="J15:K15"/>
    <mergeCell ref="N15:P15"/>
    <mergeCell ref="N11:P11"/>
    <mergeCell ref="N12:P12"/>
    <mergeCell ref="AF13:AH13"/>
    <mergeCell ref="J13:K13"/>
    <mergeCell ref="N13:P13"/>
    <mergeCell ref="AF14:AH14"/>
    <mergeCell ref="J14:K14"/>
    <mergeCell ref="AF20:AH20"/>
    <mergeCell ref="N20:P20"/>
    <mergeCell ref="AF21:AH21"/>
    <mergeCell ref="N21:P21"/>
    <mergeCell ref="AF22:AH22"/>
    <mergeCell ref="N22:P22"/>
    <mergeCell ref="N27:P27"/>
    <mergeCell ref="N28:P28"/>
    <mergeCell ref="A29:P29"/>
    <mergeCell ref="N16:P16"/>
    <mergeCell ref="AF17:AH17"/>
    <mergeCell ref="N17:P17"/>
    <mergeCell ref="AF18:AH18"/>
    <mergeCell ref="A18:P18"/>
    <mergeCell ref="AF19:AH19"/>
    <mergeCell ref="N19:P19"/>
    <mergeCell ref="AF23:AH23"/>
    <mergeCell ref="N23:P23"/>
    <mergeCell ref="AF24:AH24"/>
    <mergeCell ref="N24:P24"/>
    <mergeCell ref="AF25:AH25"/>
    <mergeCell ref="J33:M33"/>
    <mergeCell ref="N33:P33"/>
    <mergeCell ref="N25:P25"/>
    <mergeCell ref="AF26:AH26"/>
    <mergeCell ref="N26:P26"/>
    <mergeCell ref="J30:M30"/>
    <mergeCell ref="N30:P30"/>
    <mergeCell ref="J31:M31"/>
    <mergeCell ref="N31:P31"/>
    <mergeCell ref="J32:M32"/>
    <mergeCell ref="N32:P32"/>
    <mergeCell ref="N37:P37"/>
    <mergeCell ref="L38:M38"/>
    <mergeCell ref="N43:P43"/>
    <mergeCell ref="N44:P44"/>
    <mergeCell ref="N45:P45"/>
    <mergeCell ref="J34:M34"/>
    <mergeCell ref="N34:P34"/>
    <mergeCell ref="J35:M35"/>
    <mergeCell ref="N35:P35"/>
    <mergeCell ref="N50:P50"/>
    <mergeCell ref="N51:P51"/>
    <mergeCell ref="B52:C52"/>
    <mergeCell ref="N52:P52"/>
    <mergeCell ref="N53:P53"/>
    <mergeCell ref="N54:P54"/>
    <mergeCell ref="A14:C14"/>
    <mergeCell ref="A15:C15"/>
    <mergeCell ref="N47:P47"/>
    <mergeCell ref="L48:M48"/>
    <mergeCell ref="N48:P48"/>
    <mergeCell ref="L49:M49"/>
    <mergeCell ref="N49:P49"/>
    <mergeCell ref="J36:M36"/>
    <mergeCell ref="N36:P36"/>
    <mergeCell ref="J37:M37"/>
    <mergeCell ref="E14:F14"/>
    <mergeCell ref="E15:F15"/>
    <mergeCell ref="J7:M7"/>
    <mergeCell ref="N46:P46"/>
    <mergeCell ref="N38:P38"/>
    <mergeCell ref="A40:P40"/>
    <mergeCell ref="N41:P41"/>
    <mergeCell ref="N42:P42"/>
    <mergeCell ref="N14:P14"/>
    <mergeCell ref="A13:C13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58"/>
  <sheetViews>
    <sheetView showGridLines="0" zoomScalePageLayoutView="0" workbookViewId="0" topLeftCell="A1">
      <selection activeCell="B54" sqref="B54:C54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37" t="s">
        <v>129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72"/>
      <c r="R1" s="73"/>
      <c r="S1" s="74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340"/>
      <c r="AG1" s="340"/>
      <c r="AH1" s="341"/>
    </row>
    <row r="2" spans="1:34" ht="15">
      <c r="A2" s="343" t="s">
        <v>130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  <c r="Q2" s="76" t="s">
        <v>3</v>
      </c>
      <c r="R2" s="77"/>
      <c r="S2" s="71"/>
      <c r="T2" s="71"/>
      <c r="U2" s="78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9"/>
      <c r="AG2" s="79"/>
      <c r="AH2" s="80"/>
    </row>
    <row r="3" spans="1:34" ht="15.75" thickBot="1">
      <c r="A3" s="211" t="s">
        <v>131</v>
      </c>
      <c r="B3" s="211"/>
      <c r="C3" s="334"/>
      <c r="D3" s="334"/>
      <c r="E3" s="334"/>
      <c r="F3" s="334"/>
      <c r="G3" s="334"/>
      <c r="H3" s="334"/>
      <c r="I3" s="334"/>
      <c r="J3" s="334"/>
      <c r="K3" s="212" t="s">
        <v>132</v>
      </c>
      <c r="L3" s="213"/>
      <c r="M3" s="346"/>
      <c r="N3" s="346"/>
      <c r="O3" s="346"/>
      <c r="P3" s="347"/>
      <c r="Q3" s="109"/>
      <c r="R3" s="2"/>
      <c r="S3" s="191"/>
      <c r="T3" s="3" t="s">
        <v>5</v>
      </c>
      <c r="U3" s="190"/>
      <c r="V3" s="191"/>
      <c r="W3" s="191"/>
      <c r="X3" s="191"/>
      <c r="Y3" s="191"/>
      <c r="Z3" s="191"/>
      <c r="AA3" s="191"/>
      <c r="AB3" s="191"/>
      <c r="AC3" s="286" t="s">
        <v>6</v>
      </c>
      <c r="AD3" s="286"/>
      <c r="AE3" s="191"/>
      <c r="AF3" s="4"/>
      <c r="AG3" s="4"/>
      <c r="AH3" s="5"/>
    </row>
    <row r="4" spans="1:34" ht="15.75" thickBot="1">
      <c r="A4" s="212" t="s">
        <v>133</v>
      </c>
      <c r="B4" s="212"/>
      <c r="C4" s="348"/>
      <c r="D4" s="348"/>
      <c r="E4" s="348"/>
      <c r="F4" s="348"/>
      <c r="G4" s="348"/>
      <c r="H4" s="348"/>
      <c r="I4" s="348"/>
      <c r="J4" s="348"/>
      <c r="K4" s="214" t="s">
        <v>134</v>
      </c>
      <c r="L4" s="215"/>
      <c r="M4" s="216"/>
      <c r="N4" s="349"/>
      <c r="O4" s="349"/>
      <c r="P4" s="350"/>
      <c r="Q4" s="109"/>
      <c r="R4" s="2"/>
      <c r="S4" s="6"/>
      <c r="T4" s="6"/>
      <c r="U4" s="6" t="s">
        <v>112</v>
      </c>
      <c r="V4" s="6"/>
      <c r="W4" s="6"/>
      <c r="X4" s="6"/>
      <c r="Y4" s="6"/>
      <c r="Z4" s="191"/>
      <c r="AA4" s="191"/>
      <c r="AB4" s="318"/>
      <c r="AC4" s="318"/>
      <c r="AD4" s="318"/>
      <c r="AE4" s="191"/>
      <c r="AF4" s="314"/>
      <c r="AG4" s="314"/>
      <c r="AH4" s="314"/>
    </row>
    <row r="5" spans="1:34" ht="15.75" thickBot="1">
      <c r="A5" s="211" t="s">
        <v>135</v>
      </c>
      <c r="B5" s="211"/>
      <c r="C5" s="211"/>
      <c r="D5" s="211"/>
      <c r="E5" s="217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51"/>
      <c r="Q5" s="109"/>
      <c r="R5" s="2"/>
      <c r="S5" s="6"/>
      <c r="T5" s="6"/>
      <c r="U5" s="6" t="s">
        <v>9</v>
      </c>
      <c r="V5" s="6"/>
      <c r="W5" s="6"/>
      <c r="X5" s="6"/>
      <c r="Y5" s="6"/>
      <c r="Z5" s="191"/>
      <c r="AA5" s="191"/>
      <c r="AB5" s="318"/>
      <c r="AC5" s="318"/>
      <c r="AD5" s="318"/>
      <c r="AE5" s="191"/>
      <c r="AF5" s="314"/>
      <c r="AG5" s="314"/>
      <c r="AH5" s="314"/>
    </row>
    <row r="6" spans="1:34" ht="15.75" thickBot="1">
      <c r="A6" s="211" t="s">
        <v>136</v>
      </c>
      <c r="B6" s="211"/>
      <c r="C6" s="211"/>
      <c r="D6" s="211"/>
      <c r="E6" s="218"/>
      <c r="F6" s="218"/>
      <c r="G6" s="332"/>
      <c r="H6" s="332"/>
      <c r="I6" s="332"/>
      <c r="J6" s="332"/>
      <c r="K6" s="332"/>
      <c r="L6" s="332"/>
      <c r="M6" s="332"/>
      <c r="N6" s="332"/>
      <c r="O6" s="332"/>
      <c r="P6" s="333"/>
      <c r="Q6" s="109"/>
      <c r="R6" s="2"/>
      <c r="S6" s="6"/>
      <c r="T6" s="6"/>
      <c r="U6" s="6" t="s">
        <v>11</v>
      </c>
      <c r="V6" s="6"/>
      <c r="W6" s="6"/>
      <c r="X6" s="6"/>
      <c r="Y6" s="6"/>
      <c r="Z6" s="191"/>
      <c r="AA6" s="191"/>
      <c r="AB6" s="318"/>
      <c r="AC6" s="318"/>
      <c r="AD6" s="318"/>
      <c r="AE6" s="191"/>
      <c r="AF6" s="314"/>
      <c r="AG6" s="314"/>
      <c r="AH6" s="314"/>
    </row>
    <row r="7" spans="1:34" ht="15.75" thickBot="1">
      <c r="A7" s="214" t="s">
        <v>137</v>
      </c>
      <c r="B7" s="334"/>
      <c r="C7" s="334"/>
      <c r="D7" s="334"/>
      <c r="E7" s="334"/>
      <c r="F7" s="219"/>
      <c r="G7" s="212" t="s">
        <v>138</v>
      </c>
      <c r="H7" s="212"/>
      <c r="I7" s="220"/>
      <c r="J7" s="335"/>
      <c r="K7" s="335"/>
      <c r="L7" s="335"/>
      <c r="M7" s="335"/>
      <c r="N7" s="221"/>
      <c r="O7" s="221"/>
      <c r="P7" s="222"/>
      <c r="Q7" s="109"/>
      <c r="R7" s="2"/>
      <c r="S7" s="6"/>
      <c r="T7" s="6"/>
      <c r="U7" s="6" t="s">
        <v>15</v>
      </c>
      <c r="V7" s="6"/>
      <c r="W7" s="6"/>
      <c r="X7" s="6"/>
      <c r="Y7" s="6"/>
      <c r="Z7" s="191"/>
      <c r="AA7" s="191"/>
      <c r="AB7" s="318"/>
      <c r="AC7" s="318"/>
      <c r="AD7" s="318"/>
      <c r="AE7" s="191"/>
      <c r="AF7" s="314"/>
      <c r="AG7" s="314"/>
      <c r="AH7" s="314"/>
    </row>
    <row r="8" spans="1:34" ht="15.75" thickBot="1">
      <c r="A8" s="211" t="s">
        <v>139</v>
      </c>
      <c r="B8" s="211"/>
      <c r="C8" s="217"/>
      <c r="D8" s="217"/>
      <c r="E8" s="334"/>
      <c r="F8" s="334"/>
      <c r="G8" s="334"/>
      <c r="H8" s="334"/>
      <c r="I8" s="219"/>
      <c r="J8" s="219"/>
      <c r="K8" s="221"/>
      <c r="L8" s="221"/>
      <c r="M8" s="221"/>
      <c r="N8" s="221"/>
      <c r="O8" s="221"/>
      <c r="P8" s="222"/>
      <c r="Q8" s="26"/>
      <c r="R8" s="114"/>
      <c r="S8" s="188"/>
      <c r="T8" s="188"/>
      <c r="U8" s="115" t="s">
        <v>43</v>
      </c>
      <c r="V8" s="188"/>
      <c r="W8" s="188"/>
      <c r="X8" s="188"/>
      <c r="Y8" s="188"/>
      <c r="Z8" s="188"/>
      <c r="AA8" s="188"/>
      <c r="AB8" s="299"/>
      <c r="AC8" s="299"/>
      <c r="AD8" s="299"/>
      <c r="AE8" s="188"/>
      <c r="AF8" s="363">
        <f>SUM(AF4:AH7)</f>
        <v>0</v>
      </c>
      <c r="AG8" s="363"/>
      <c r="AH8" s="364"/>
    </row>
    <row r="9" spans="1:34" ht="15.75" thickBot="1">
      <c r="A9" s="211" t="s">
        <v>140</v>
      </c>
      <c r="B9" s="211"/>
      <c r="C9" s="211"/>
      <c r="D9" s="223"/>
      <c r="E9" s="336"/>
      <c r="F9" s="336"/>
      <c r="G9" s="336"/>
      <c r="H9" s="336"/>
      <c r="I9" s="217"/>
      <c r="J9" s="217"/>
      <c r="K9" s="221"/>
      <c r="L9" s="221"/>
      <c r="M9" s="221"/>
      <c r="N9" s="221"/>
      <c r="O9" s="221"/>
      <c r="P9" s="222"/>
      <c r="Q9" s="66"/>
      <c r="R9" s="67"/>
      <c r="S9" s="68"/>
      <c r="T9" s="275" t="s">
        <v>44</v>
      </c>
      <c r="U9" s="275"/>
      <c r="V9" s="275"/>
      <c r="W9" s="275"/>
      <c r="X9" s="275"/>
      <c r="Y9" s="275"/>
      <c r="Z9" s="69"/>
      <c r="AA9" s="69"/>
      <c r="AB9" s="69"/>
      <c r="AC9" s="69"/>
      <c r="AD9" s="69"/>
      <c r="AE9" s="69"/>
      <c r="AF9" s="274">
        <f>SUM(N56,AF8)</f>
        <v>0</v>
      </c>
      <c r="AG9" s="275"/>
      <c r="AH9" s="276"/>
    </row>
    <row r="10" spans="1:34" ht="15">
      <c r="A10" s="321" t="s">
        <v>141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3"/>
      <c r="Q10" s="81"/>
      <c r="R10" s="82"/>
      <c r="S10" s="83"/>
      <c r="T10" s="84" t="s">
        <v>46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5"/>
      <c r="AH10" s="86"/>
    </row>
    <row r="11" spans="1:34" ht="15">
      <c r="A11" s="70" t="s">
        <v>18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328"/>
      <c r="O11" s="328"/>
      <c r="P11" s="329"/>
      <c r="Q11" s="109"/>
      <c r="R11" s="2"/>
      <c r="S11" s="191"/>
      <c r="T11" s="191"/>
      <c r="U11" s="191" t="s">
        <v>48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303">
        <f>AF9</f>
        <v>0</v>
      </c>
      <c r="AG11" s="303"/>
      <c r="AH11" s="304"/>
    </row>
    <row r="12" spans="1:34" ht="15">
      <c r="A12" s="97" t="s">
        <v>20</v>
      </c>
      <c r="B12" s="98"/>
      <c r="C12" s="98"/>
      <c r="D12" s="98"/>
      <c r="E12" s="99"/>
      <c r="F12" s="100"/>
      <c r="G12" s="100"/>
      <c r="H12" s="100"/>
      <c r="I12" s="100"/>
      <c r="J12" s="100"/>
      <c r="K12" s="100"/>
      <c r="L12" s="100"/>
      <c r="M12" s="100"/>
      <c r="N12" s="330"/>
      <c r="O12" s="330"/>
      <c r="P12" s="331"/>
      <c r="Q12" s="109"/>
      <c r="R12" s="2"/>
      <c r="S12" s="191"/>
      <c r="T12" s="191"/>
      <c r="U12" s="191" t="s">
        <v>50</v>
      </c>
      <c r="V12" s="191"/>
      <c r="W12" s="191"/>
      <c r="X12" s="191"/>
      <c r="Y12" s="191"/>
      <c r="Z12" s="191"/>
      <c r="AA12" s="191"/>
      <c r="AB12" s="191"/>
      <c r="AC12" s="191"/>
      <c r="AD12" s="191"/>
      <c r="AE12" s="256"/>
      <c r="AF12" s="305">
        <f>(AF11*AE12)</f>
        <v>0</v>
      </c>
      <c r="AG12" s="305"/>
      <c r="AH12" s="306"/>
    </row>
    <row r="13" spans="1:62" ht="15">
      <c r="A13" s="224" t="s">
        <v>142</v>
      </c>
      <c r="B13" s="191"/>
      <c r="D13" s="191"/>
      <c r="E13" s="191"/>
      <c r="F13" s="354" t="s">
        <v>22</v>
      </c>
      <c r="G13" s="354"/>
      <c r="H13" s="354"/>
      <c r="I13" s="191"/>
      <c r="J13" s="193"/>
      <c r="K13" s="265" t="s">
        <v>6</v>
      </c>
      <c r="L13" s="265"/>
      <c r="M13" s="193"/>
      <c r="N13" s="265" t="s">
        <v>24</v>
      </c>
      <c r="O13" s="265"/>
      <c r="P13" s="278"/>
      <c r="Q13" s="109"/>
      <c r="R13" s="2"/>
      <c r="S13" s="191"/>
      <c r="T13" s="191"/>
      <c r="U13" s="192" t="s">
        <v>43</v>
      </c>
      <c r="V13" s="191"/>
      <c r="W13" s="191"/>
      <c r="X13" s="191"/>
      <c r="Y13" s="191"/>
      <c r="Z13" s="191"/>
      <c r="AA13" s="191"/>
      <c r="AB13" s="191"/>
      <c r="AC13" s="191"/>
      <c r="AD13" s="191"/>
      <c r="AE13" s="12"/>
      <c r="AF13" s="303">
        <f>SUM(AF11:AH12)</f>
        <v>0</v>
      </c>
      <c r="AG13" s="303"/>
      <c r="AH13" s="304"/>
      <c r="BC13" s="7" t="s">
        <v>19</v>
      </c>
      <c r="BD13" s="8"/>
      <c r="BE13" s="8"/>
      <c r="BF13" s="8"/>
      <c r="BG13" s="8"/>
      <c r="BH13" s="8"/>
      <c r="BI13" s="8"/>
      <c r="BJ13" s="8"/>
    </row>
    <row r="14" spans="1:55" ht="15">
      <c r="A14" s="116" t="s">
        <v>146</v>
      </c>
      <c r="B14" s="191"/>
      <c r="D14" s="116"/>
      <c r="E14" s="116"/>
      <c r="F14" s="359"/>
      <c r="G14" s="360"/>
      <c r="H14" s="361"/>
      <c r="I14" s="191"/>
      <c r="J14" s="191"/>
      <c r="K14" s="317"/>
      <c r="L14" s="317"/>
      <c r="M14" s="191"/>
      <c r="N14" s="311">
        <f>(K14*F14)</f>
        <v>0</v>
      </c>
      <c r="O14" s="311"/>
      <c r="P14" s="312"/>
      <c r="Q14" s="87"/>
      <c r="R14" s="77"/>
      <c r="S14" s="71"/>
      <c r="T14" s="84" t="s">
        <v>53</v>
      </c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88"/>
      <c r="AH14" s="89"/>
      <c r="BC14" s="7" t="s">
        <v>21</v>
      </c>
    </row>
    <row r="15" spans="1:34" ht="15">
      <c r="A15" s="116" t="s">
        <v>147</v>
      </c>
      <c r="B15" s="245"/>
      <c r="D15" s="116"/>
      <c r="E15" s="116"/>
      <c r="F15" s="359"/>
      <c r="G15" s="360"/>
      <c r="H15" s="361"/>
      <c r="I15" s="245"/>
      <c r="J15" s="245"/>
      <c r="K15" s="258"/>
      <c r="L15" s="258"/>
      <c r="M15" s="245"/>
      <c r="N15" s="311">
        <f>(K15*F15)</f>
        <v>0</v>
      </c>
      <c r="O15" s="311"/>
      <c r="P15" s="312"/>
      <c r="Q15" s="109"/>
      <c r="R15" s="2"/>
      <c r="S15" s="191"/>
      <c r="T15" s="191"/>
      <c r="U15" s="191" t="s">
        <v>55</v>
      </c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307">
        <f>AF13</f>
        <v>0</v>
      </c>
      <c r="AG15" s="307"/>
      <c r="AH15" s="308"/>
    </row>
    <row r="16" spans="1:34" ht="15">
      <c r="A16" s="116" t="s">
        <v>148</v>
      </c>
      <c r="B16" s="245"/>
      <c r="D16" s="116"/>
      <c r="E16" s="116"/>
      <c r="F16" s="359"/>
      <c r="G16" s="360"/>
      <c r="H16" s="361"/>
      <c r="I16" s="245"/>
      <c r="J16" s="245"/>
      <c r="K16" s="258"/>
      <c r="L16" s="258"/>
      <c r="M16" s="245"/>
      <c r="N16" s="311">
        <f>(K16*F16)</f>
        <v>0</v>
      </c>
      <c r="O16" s="311"/>
      <c r="P16" s="312"/>
      <c r="Q16" s="109"/>
      <c r="R16" s="2"/>
      <c r="S16" s="191"/>
      <c r="T16" s="191"/>
      <c r="U16" s="191" t="s">
        <v>57</v>
      </c>
      <c r="V16" s="191"/>
      <c r="W16" s="191"/>
      <c r="X16" s="191"/>
      <c r="Y16" s="191"/>
      <c r="Z16" s="191"/>
      <c r="AA16" s="191"/>
      <c r="AB16" s="191"/>
      <c r="AC16" s="191"/>
      <c r="AD16" s="191"/>
      <c r="AE16" s="256"/>
      <c r="AF16" s="305">
        <f>(AE16*AF15)</f>
        <v>0</v>
      </c>
      <c r="AG16" s="305"/>
      <c r="AH16" s="306"/>
    </row>
    <row r="17" spans="1:34" ht="15">
      <c r="A17" s="116" t="s">
        <v>149</v>
      </c>
      <c r="B17" s="245"/>
      <c r="D17" s="116"/>
      <c r="E17" s="116"/>
      <c r="F17" s="359"/>
      <c r="G17" s="360"/>
      <c r="H17" s="361"/>
      <c r="I17" s="245"/>
      <c r="J17" s="245"/>
      <c r="K17" s="258"/>
      <c r="L17" s="258"/>
      <c r="M17" s="245"/>
      <c r="N17" s="311">
        <f>(K17*F17)</f>
        <v>0</v>
      </c>
      <c r="O17" s="311"/>
      <c r="P17" s="312"/>
      <c r="Q17" s="109"/>
      <c r="R17" s="2"/>
      <c r="S17" s="191"/>
      <c r="T17" s="191"/>
      <c r="U17" s="192" t="s">
        <v>43</v>
      </c>
      <c r="V17" s="192"/>
      <c r="W17" s="191"/>
      <c r="X17" s="191"/>
      <c r="Y17" s="191"/>
      <c r="Z17" s="191"/>
      <c r="AA17" s="191"/>
      <c r="AB17" s="191"/>
      <c r="AC17" s="191"/>
      <c r="AD17" s="191"/>
      <c r="AE17" s="191"/>
      <c r="AF17" s="303">
        <f>SUM(AF15:AH16)</f>
        <v>0</v>
      </c>
      <c r="AG17" s="303"/>
      <c r="AH17" s="304"/>
    </row>
    <row r="18" spans="1:34" ht="15">
      <c r="A18" s="109"/>
      <c r="B18" s="191"/>
      <c r="C18" s="191"/>
      <c r="D18" s="353"/>
      <c r="E18" s="353"/>
      <c r="F18" s="362"/>
      <c r="G18" s="362"/>
      <c r="H18" s="362"/>
      <c r="I18" s="191"/>
      <c r="J18" s="191"/>
      <c r="K18" s="191"/>
      <c r="L18" s="191"/>
      <c r="M18" s="191"/>
      <c r="N18" s="311"/>
      <c r="O18" s="311"/>
      <c r="P18" s="312"/>
      <c r="Q18" s="87"/>
      <c r="R18" s="77"/>
      <c r="S18" s="71"/>
      <c r="T18" s="84" t="s">
        <v>60</v>
      </c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90"/>
      <c r="AG18" s="91"/>
      <c r="AH18" s="92"/>
    </row>
    <row r="19" spans="1:34" ht="15">
      <c r="A19" s="109"/>
      <c r="B19" s="191"/>
      <c r="C19" s="191"/>
      <c r="D19" s="194"/>
      <c r="E19" s="194"/>
      <c r="F19" s="191"/>
      <c r="G19" s="191"/>
      <c r="H19" s="191"/>
      <c r="I19" s="191"/>
      <c r="J19" s="191"/>
      <c r="K19" s="191"/>
      <c r="L19" s="191"/>
      <c r="M19" s="191"/>
      <c r="N19" s="269">
        <f>SUM(N14:P18)</f>
        <v>0</v>
      </c>
      <c r="O19" s="269"/>
      <c r="P19" s="270"/>
      <c r="Q19" s="109"/>
      <c r="R19" s="2"/>
      <c r="S19" s="191"/>
      <c r="T19" s="11"/>
      <c r="U19" s="191" t="s">
        <v>62</v>
      </c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303">
        <f>AF17</f>
        <v>0</v>
      </c>
      <c r="AG19" s="303"/>
      <c r="AH19" s="304"/>
    </row>
    <row r="20" spans="1:34" ht="15">
      <c r="A20" s="101" t="s">
        <v>19</v>
      </c>
      <c r="B20" s="102"/>
      <c r="C20" s="103">
        <v>1</v>
      </c>
      <c r="D20" s="102"/>
      <c r="E20" s="102"/>
      <c r="F20" s="102"/>
      <c r="G20" s="102"/>
      <c r="H20" s="102"/>
      <c r="I20" s="102"/>
      <c r="J20" s="102"/>
      <c r="K20" s="102"/>
      <c r="L20" s="104"/>
      <c r="M20" s="104"/>
      <c r="N20" s="315"/>
      <c r="O20" s="315"/>
      <c r="P20" s="316"/>
      <c r="Q20" s="109"/>
      <c r="R20" s="2"/>
      <c r="S20" s="191"/>
      <c r="T20" s="11"/>
      <c r="U20" s="191" t="s">
        <v>63</v>
      </c>
      <c r="V20" s="191"/>
      <c r="W20" s="191"/>
      <c r="X20" s="191"/>
      <c r="Y20" s="191"/>
      <c r="Z20" s="191"/>
      <c r="AA20" s="191"/>
      <c r="AB20" s="191"/>
      <c r="AC20" s="191"/>
      <c r="AD20" s="191"/>
      <c r="AE20" s="257"/>
      <c r="AF20" s="301">
        <f>(AF$19*AE20)</f>
        <v>0</v>
      </c>
      <c r="AG20" s="301"/>
      <c r="AH20" s="302"/>
    </row>
    <row r="21" spans="1:34" ht="15">
      <c r="A21" s="263" t="s">
        <v>28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64"/>
      <c r="Q21" s="109"/>
      <c r="R21" s="2"/>
      <c r="S21" s="191"/>
      <c r="T21" s="11"/>
      <c r="U21" s="191" t="s">
        <v>65</v>
      </c>
      <c r="V21" s="191"/>
      <c r="W21" s="191"/>
      <c r="X21" s="191"/>
      <c r="Y21" s="191"/>
      <c r="Z21" s="191"/>
      <c r="AA21" s="191"/>
      <c r="AB21" s="191"/>
      <c r="AC21" s="191"/>
      <c r="AD21" s="191"/>
      <c r="AE21" s="257"/>
      <c r="AF21" s="301">
        <f>(AF$19*AE21)</f>
        <v>0</v>
      </c>
      <c r="AG21" s="301"/>
      <c r="AH21" s="302"/>
    </row>
    <row r="22" spans="1:34" ht="15">
      <c r="A22" s="109"/>
      <c r="B22" s="191"/>
      <c r="C22" s="191" t="s">
        <v>29</v>
      </c>
      <c r="D22" s="191"/>
      <c r="E22" s="191"/>
      <c r="F22" s="191"/>
      <c r="G22" s="190"/>
      <c r="H22" s="190"/>
      <c r="I22" s="191"/>
      <c r="J22" s="12"/>
      <c r="K22" s="12"/>
      <c r="L22" s="12">
        <v>0.2</v>
      </c>
      <c r="M22" s="197">
        <f>IF($C$20=1,'Cálculo Auxiliares'!L58,0)</f>
        <v>0.2</v>
      </c>
      <c r="N22" s="272">
        <f>(N$19*M22)</f>
        <v>0</v>
      </c>
      <c r="O22" s="272"/>
      <c r="P22" s="273"/>
      <c r="Q22" s="109"/>
      <c r="R22" s="2"/>
      <c r="S22" s="191"/>
      <c r="T22" s="191"/>
      <c r="U22" s="191" t="s">
        <v>67</v>
      </c>
      <c r="V22" s="191"/>
      <c r="W22" s="191"/>
      <c r="X22" s="191"/>
      <c r="Y22" s="191"/>
      <c r="Z22" s="191"/>
      <c r="AA22" s="191"/>
      <c r="AB22" s="191"/>
      <c r="AC22" s="191"/>
      <c r="AD22" s="191"/>
      <c r="AE22" s="257"/>
      <c r="AF22" s="301">
        <f>(AF$19*AE22)</f>
        <v>0</v>
      </c>
      <c r="AG22" s="301"/>
      <c r="AH22" s="302"/>
    </row>
    <row r="23" spans="1:34" ht="15">
      <c r="A23" s="109"/>
      <c r="B23" s="191"/>
      <c r="C23" s="191" t="s">
        <v>31</v>
      </c>
      <c r="D23" s="191"/>
      <c r="E23" s="191"/>
      <c r="F23" s="191"/>
      <c r="G23" s="190"/>
      <c r="H23" s="190"/>
      <c r="I23" s="191"/>
      <c r="J23" s="197"/>
      <c r="K23" s="197"/>
      <c r="L23" s="197">
        <v>0.015</v>
      </c>
      <c r="M23" s="197">
        <f>IF($C$20=1,'Cálculo Auxiliares'!L59,0)</f>
        <v>0.015</v>
      </c>
      <c r="N23" s="272">
        <f>(N$19*M23)</f>
        <v>0</v>
      </c>
      <c r="O23" s="272"/>
      <c r="P23" s="273"/>
      <c r="Q23" s="109"/>
      <c r="R23" s="2"/>
      <c r="S23" s="191"/>
      <c r="T23" s="191"/>
      <c r="U23" s="191" t="s">
        <v>69</v>
      </c>
      <c r="V23" s="191"/>
      <c r="W23" s="191"/>
      <c r="X23" s="191"/>
      <c r="Y23" s="191"/>
      <c r="Z23" s="191"/>
      <c r="AA23" s="191"/>
      <c r="AB23" s="191"/>
      <c r="AC23" s="191"/>
      <c r="AD23" s="191"/>
      <c r="AE23" s="257"/>
      <c r="AF23" s="301">
        <f>(AF$19*AE23)</f>
        <v>0</v>
      </c>
      <c r="AG23" s="301"/>
      <c r="AH23" s="302"/>
    </row>
    <row r="24" spans="1:34" ht="15">
      <c r="A24" s="109"/>
      <c r="B24" s="191"/>
      <c r="C24" s="191" t="s">
        <v>33</v>
      </c>
      <c r="D24" s="191"/>
      <c r="E24" s="191"/>
      <c r="F24" s="191"/>
      <c r="G24" s="190"/>
      <c r="H24" s="190"/>
      <c r="I24" s="191"/>
      <c r="J24" s="197"/>
      <c r="K24" s="197"/>
      <c r="L24" s="197">
        <v>0.01</v>
      </c>
      <c r="M24" s="197">
        <f>IF($C$20=1,'Cálculo Auxiliares'!L60,0)</f>
        <v>0.01</v>
      </c>
      <c r="N24" s="272">
        <f aca="true" t="shared" si="0" ref="N24:N29">(N$19*M24)</f>
        <v>0</v>
      </c>
      <c r="O24" s="272"/>
      <c r="P24" s="273"/>
      <c r="Q24" s="109"/>
      <c r="R24" s="2"/>
      <c r="S24" s="191"/>
      <c r="T24" s="191"/>
      <c r="U24" s="192" t="s">
        <v>71</v>
      </c>
      <c r="V24" s="192"/>
      <c r="W24" s="192"/>
      <c r="X24" s="191"/>
      <c r="Y24" s="191"/>
      <c r="Z24" s="191"/>
      <c r="AA24" s="191"/>
      <c r="AB24" s="191"/>
      <c r="AC24" s="191"/>
      <c r="AD24" s="20"/>
      <c r="AE24" s="21">
        <f>SUM(AE20:AE23)</f>
        <v>0</v>
      </c>
      <c r="AF24" s="269">
        <f>SUM(AF20:AH23)</f>
        <v>0</v>
      </c>
      <c r="AG24" s="269"/>
      <c r="AH24" s="270"/>
    </row>
    <row r="25" spans="1:34" ht="15.75" thickBot="1">
      <c r="A25" s="109"/>
      <c r="B25" s="191"/>
      <c r="C25" s="191" t="s">
        <v>35</v>
      </c>
      <c r="D25" s="191"/>
      <c r="E25" s="191"/>
      <c r="F25" s="191"/>
      <c r="G25" s="190"/>
      <c r="H25" s="190"/>
      <c r="I25" s="191"/>
      <c r="J25" s="197"/>
      <c r="K25" s="197"/>
      <c r="L25" s="197">
        <v>0.002</v>
      </c>
      <c r="M25" s="197">
        <f>IF($C$20=1,'Cálculo Auxiliares'!L61,0)</f>
        <v>0.002</v>
      </c>
      <c r="N25" s="272">
        <f t="shared" si="0"/>
        <v>0</v>
      </c>
      <c r="O25" s="272"/>
      <c r="P25" s="273"/>
      <c r="Q25" s="109"/>
      <c r="R25" s="2"/>
      <c r="S25" s="191"/>
      <c r="T25" s="191"/>
      <c r="U25" s="191"/>
      <c r="V25" s="9"/>
      <c r="W25" s="191"/>
      <c r="X25" s="191"/>
      <c r="Y25" s="191"/>
      <c r="Z25" s="191"/>
      <c r="AA25" s="191"/>
      <c r="AB25" s="191"/>
      <c r="AC25" s="191"/>
      <c r="AD25" s="191"/>
      <c r="AE25" s="191"/>
      <c r="AF25" s="299"/>
      <c r="AG25" s="299"/>
      <c r="AH25" s="300"/>
    </row>
    <row r="26" spans="1:34" ht="15">
      <c r="A26" s="109"/>
      <c r="B26" s="191"/>
      <c r="C26" s="191" t="s">
        <v>37</v>
      </c>
      <c r="D26" s="191"/>
      <c r="E26" s="191"/>
      <c r="F26" s="191"/>
      <c r="G26" s="190"/>
      <c r="H26" s="190"/>
      <c r="I26" s="191"/>
      <c r="J26" s="197"/>
      <c r="K26" s="197"/>
      <c r="L26" s="197">
        <v>0.025</v>
      </c>
      <c r="M26" s="197">
        <f>IF($C$20=1,'Cálculo Auxiliares'!L62,0)</f>
        <v>0.025</v>
      </c>
      <c r="N26" s="272">
        <f t="shared" si="0"/>
        <v>0</v>
      </c>
      <c r="O26" s="272"/>
      <c r="P26" s="273"/>
      <c r="Q26" s="58"/>
      <c r="R26" s="59"/>
      <c r="S26" s="60"/>
      <c r="T26" s="61" t="s">
        <v>74</v>
      </c>
      <c r="U26" s="61"/>
      <c r="V26" s="61"/>
      <c r="W26" s="61"/>
      <c r="X26" s="61"/>
      <c r="Y26" s="61"/>
      <c r="Z26" s="61"/>
      <c r="AA26" s="62"/>
      <c r="AB26" s="62"/>
      <c r="AC26" s="60"/>
      <c r="AD26" s="60"/>
      <c r="AE26" s="60"/>
      <c r="AF26" s="292">
        <f>SUM(AF19,AF24)</f>
        <v>0</v>
      </c>
      <c r="AG26" s="292"/>
      <c r="AH26" s="293"/>
    </row>
    <row r="27" spans="1:34" ht="15.75" thickBot="1">
      <c r="A27" s="109"/>
      <c r="B27" s="191"/>
      <c r="C27" s="191" t="s">
        <v>39</v>
      </c>
      <c r="D27" s="191"/>
      <c r="E27" s="191"/>
      <c r="F27" s="191"/>
      <c r="G27" s="190"/>
      <c r="H27" s="190"/>
      <c r="I27" s="191"/>
      <c r="J27" s="197"/>
      <c r="K27" s="197"/>
      <c r="L27" s="197">
        <v>0.08</v>
      </c>
      <c r="M27" s="197">
        <v>0.08</v>
      </c>
      <c r="N27" s="272">
        <f t="shared" si="0"/>
        <v>0</v>
      </c>
      <c r="O27" s="272"/>
      <c r="P27" s="273"/>
      <c r="Q27" s="63"/>
      <c r="R27" s="64"/>
      <c r="S27" s="64"/>
      <c r="T27" s="65" t="s">
        <v>76</v>
      </c>
      <c r="U27" s="65"/>
      <c r="V27" s="65"/>
      <c r="W27" s="65"/>
      <c r="X27" s="65"/>
      <c r="Y27" s="65"/>
      <c r="Z27" s="65"/>
      <c r="AA27" s="64"/>
      <c r="AB27" s="64"/>
      <c r="AC27" s="64"/>
      <c r="AD27" s="64"/>
      <c r="AE27" s="64"/>
      <c r="AF27" s="296">
        <f>(AF26*12)</f>
        <v>0</v>
      </c>
      <c r="AG27" s="296"/>
      <c r="AH27" s="297"/>
    </row>
    <row r="28" spans="1:34" ht="15.75" thickBot="1">
      <c r="A28" s="109"/>
      <c r="B28" s="191"/>
      <c r="C28" s="191" t="s">
        <v>40</v>
      </c>
      <c r="D28" s="191"/>
      <c r="E28" s="191"/>
      <c r="F28" s="191"/>
      <c r="G28" s="190"/>
      <c r="H28" s="190"/>
      <c r="I28" s="191"/>
      <c r="J28" s="197"/>
      <c r="K28" s="197"/>
      <c r="L28" s="197">
        <v>0.03</v>
      </c>
      <c r="M28" s="197">
        <f>IF($C$20=1,'Cálculo Auxiliares'!L64,0)</f>
        <v>0.03</v>
      </c>
      <c r="N28" s="272">
        <f t="shared" si="0"/>
        <v>0</v>
      </c>
      <c r="O28" s="272"/>
      <c r="P28" s="273"/>
      <c r="Q28" s="208"/>
      <c r="R28" s="189"/>
      <c r="S28" s="189"/>
      <c r="T28" s="189" t="s">
        <v>128</v>
      </c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274">
        <f>AF26/7</f>
        <v>0</v>
      </c>
      <c r="AG28" s="275"/>
      <c r="AH28" s="276"/>
    </row>
    <row r="29" spans="1:34" ht="15">
      <c r="A29" s="109"/>
      <c r="B29" s="191"/>
      <c r="C29" s="191" t="s">
        <v>41</v>
      </c>
      <c r="D29" s="191"/>
      <c r="E29" s="191"/>
      <c r="F29" s="191"/>
      <c r="G29" s="190"/>
      <c r="H29" s="190"/>
      <c r="I29" s="191"/>
      <c r="J29" s="197"/>
      <c r="K29" s="197"/>
      <c r="L29" s="197">
        <v>0.006</v>
      </c>
      <c r="M29" s="197">
        <f>IF($C$20=1,'Cálculo Auxiliares'!L65,0)</f>
        <v>0.006</v>
      </c>
      <c r="N29" s="272">
        <f t="shared" si="0"/>
        <v>0</v>
      </c>
      <c r="O29" s="272"/>
      <c r="P29" s="27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5">
      <c r="A30" s="109"/>
      <c r="B30" s="191"/>
      <c r="C30" s="13" t="s">
        <v>42</v>
      </c>
      <c r="D30" s="13"/>
      <c r="E30" s="13"/>
      <c r="F30" s="13"/>
      <c r="G30" s="190"/>
      <c r="H30" s="190"/>
      <c r="I30" s="191"/>
      <c r="J30" s="190"/>
      <c r="K30" s="199"/>
      <c r="L30" s="199"/>
      <c r="M30" s="197">
        <f>SUM(M22:M29)</f>
        <v>0.3680000000000001</v>
      </c>
      <c r="N30" s="294">
        <f>SUM(N22:P29)</f>
        <v>0</v>
      </c>
      <c r="O30" s="294"/>
      <c r="P30" s="295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5">
      <c r="A31" s="109"/>
      <c r="B31" s="191"/>
      <c r="C31" s="191"/>
      <c r="D31" s="191"/>
      <c r="E31" s="13"/>
      <c r="F31" s="191"/>
      <c r="G31" s="191"/>
      <c r="H31" s="191"/>
      <c r="I31" s="191"/>
      <c r="J31" s="191"/>
      <c r="K31" s="14"/>
      <c r="L31" s="199"/>
      <c r="M31" s="199"/>
      <c r="N31" s="272"/>
      <c r="O31" s="272"/>
      <c r="P31" s="27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277" t="s">
        <v>45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78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9"/>
      <c r="B33" s="191"/>
      <c r="C33" s="15" t="s">
        <v>47</v>
      </c>
      <c r="D33" s="15"/>
      <c r="E33" s="15"/>
      <c r="F33" s="15"/>
      <c r="G33" s="190"/>
      <c r="H33" s="190"/>
      <c r="I33" s="191"/>
      <c r="J33" s="271">
        <v>0.11111111111111109</v>
      </c>
      <c r="K33" s="271"/>
      <c r="L33" s="271"/>
      <c r="M33" s="271"/>
      <c r="N33" s="272">
        <f>(N$19*J33)</f>
        <v>0</v>
      </c>
      <c r="O33" s="272"/>
      <c r="P33" s="27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9"/>
      <c r="B34" s="191"/>
      <c r="C34" s="15" t="s">
        <v>49</v>
      </c>
      <c r="D34" s="15"/>
      <c r="E34" s="15"/>
      <c r="F34" s="15"/>
      <c r="G34" s="190"/>
      <c r="H34" s="190"/>
      <c r="I34" s="191"/>
      <c r="J34" s="261">
        <v>0.0194</v>
      </c>
      <c r="K34" s="262"/>
      <c r="L34" s="262"/>
      <c r="M34" s="262"/>
      <c r="N34" s="272">
        <f aca="true" t="shared" si="1" ref="N34:N40">(N$19*J34)</f>
        <v>0</v>
      </c>
      <c r="O34" s="272"/>
      <c r="P34" s="27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9"/>
      <c r="B35" s="191"/>
      <c r="C35" s="15" t="s">
        <v>51</v>
      </c>
      <c r="D35" s="15"/>
      <c r="E35" s="15"/>
      <c r="F35" s="15"/>
      <c r="G35" s="190"/>
      <c r="H35" s="190"/>
      <c r="I35" s="191"/>
      <c r="J35" s="261">
        <v>0.0139</v>
      </c>
      <c r="K35" s="262"/>
      <c r="L35" s="262"/>
      <c r="M35" s="262"/>
      <c r="N35" s="272">
        <f t="shared" si="1"/>
        <v>0</v>
      </c>
      <c r="O35" s="272"/>
      <c r="P35" s="27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5">
      <c r="A36" s="109"/>
      <c r="B36" s="191"/>
      <c r="C36" s="15" t="s">
        <v>52</v>
      </c>
      <c r="D36" s="15"/>
      <c r="E36" s="15"/>
      <c r="F36" s="15"/>
      <c r="G36" s="190"/>
      <c r="H36" s="190"/>
      <c r="I36" s="191"/>
      <c r="J36" s="261">
        <v>0.0033</v>
      </c>
      <c r="K36" s="262"/>
      <c r="L36" s="262"/>
      <c r="M36" s="262"/>
      <c r="N36" s="272">
        <f t="shared" si="1"/>
        <v>0</v>
      </c>
      <c r="O36" s="272"/>
      <c r="P36" s="27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109"/>
      <c r="B37" s="191"/>
      <c r="C37" s="15" t="s">
        <v>54</v>
      </c>
      <c r="D37" s="15"/>
      <c r="E37" s="15"/>
      <c r="F37" s="15"/>
      <c r="G37" s="190"/>
      <c r="H37" s="190"/>
      <c r="I37" s="191"/>
      <c r="J37" s="261">
        <v>0.0027</v>
      </c>
      <c r="K37" s="262"/>
      <c r="L37" s="262"/>
      <c r="M37" s="262"/>
      <c r="N37" s="272">
        <f t="shared" si="1"/>
        <v>0</v>
      </c>
      <c r="O37" s="272"/>
      <c r="P37" s="27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16" ht="15">
      <c r="A38" s="109"/>
      <c r="B38" s="191"/>
      <c r="C38" s="17" t="s">
        <v>56</v>
      </c>
      <c r="D38" s="17"/>
      <c r="E38" s="17"/>
      <c r="F38" s="17"/>
      <c r="G38" s="190"/>
      <c r="H38" s="190"/>
      <c r="I38" s="191"/>
      <c r="J38" s="298">
        <v>0.0007</v>
      </c>
      <c r="K38" s="298"/>
      <c r="L38" s="298"/>
      <c r="M38" s="298"/>
      <c r="N38" s="272">
        <f t="shared" si="1"/>
        <v>0</v>
      </c>
      <c r="O38" s="272"/>
      <c r="P38" s="273"/>
    </row>
    <row r="39" spans="1:16" ht="15">
      <c r="A39" s="109"/>
      <c r="B39" s="191"/>
      <c r="C39" s="15" t="s">
        <v>58</v>
      </c>
      <c r="D39" s="15"/>
      <c r="E39" s="15"/>
      <c r="F39" s="15"/>
      <c r="G39" s="190"/>
      <c r="H39" s="190"/>
      <c r="I39" s="191"/>
      <c r="J39" s="261">
        <v>0.0002</v>
      </c>
      <c r="K39" s="262"/>
      <c r="L39" s="262"/>
      <c r="M39" s="262"/>
      <c r="N39" s="272">
        <f t="shared" si="1"/>
        <v>0</v>
      </c>
      <c r="O39" s="272"/>
      <c r="P39" s="273"/>
    </row>
    <row r="40" spans="1:16" ht="15">
      <c r="A40" s="109"/>
      <c r="B40" s="191"/>
      <c r="C40" s="15" t="s">
        <v>59</v>
      </c>
      <c r="D40" s="15"/>
      <c r="E40" s="15"/>
      <c r="F40" s="15"/>
      <c r="G40" s="190"/>
      <c r="H40" s="190"/>
      <c r="I40" s="191"/>
      <c r="J40" s="271">
        <v>0.0833333333333333</v>
      </c>
      <c r="K40" s="271"/>
      <c r="L40" s="271"/>
      <c r="M40" s="271"/>
      <c r="N40" s="272">
        <f t="shared" si="1"/>
        <v>0</v>
      </c>
      <c r="O40" s="272"/>
      <c r="P40" s="273"/>
    </row>
    <row r="41" spans="1:16" ht="15">
      <c r="A41" s="109"/>
      <c r="B41" s="191"/>
      <c r="C41" s="13" t="s">
        <v>61</v>
      </c>
      <c r="D41" s="191"/>
      <c r="E41" s="191"/>
      <c r="F41" s="191"/>
      <c r="G41" s="190"/>
      <c r="H41" s="190"/>
      <c r="I41" s="191"/>
      <c r="J41" s="191"/>
      <c r="K41" s="191"/>
      <c r="L41" s="284">
        <f>SUM(J33:M40)</f>
        <v>0.23464444444444438</v>
      </c>
      <c r="M41" s="284"/>
      <c r="N41" s="294">
        <f>SUM(N33:P40)</f>
        <v>0</v>
      </c>
      <c r="O41" s="294"/>
      <c r="P41" s="295"/>
    </row>
    <row r="42" spans="1:16" ht="15">
      <c r="A42" s="277" t="s">
        <v>64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78"/>
    </row>
    <row r="43" spans="1:16" ht="15">
      <c r="A43" s="109"/>
      <c r="B43" s="191"/>
      <c r="C43" s="15" t="s">
        <v>66</v>
      </c>
      <c r="D43" s="15"/>
      <c r="E43" s="15"/>
      <c r="F43" s="15"/>
      <c r="G43" s="190"/>
      <c r="H43" s="190"/>
      <c r="I43" s="191"/>
      <c r="J43" s="191"/>
      <c r="K43" s="19"/>
      <c r="L43" s="198"/>
      <c r="M43" s="198">
        <v>0.0042</v>
      </c>
      <c r="N43" s="279">
        <f>(N$19*M43)</f>
        <v>0</v>
      </c>
      <c r="O43" s="279"/>
      <c r="P43" s="280"/>
    </row>
    <row r="44" spans="1:16" ht="15">
      <c r="A44" s="109"/>
      <c r="B44" s="191"/>
      <c r="C44" s="15" t="s">
        <v>68</v>
      </c>
      <c r="D44" s="15"/>
      <c r="E44" s="15"/>
      <c r="F44" s="15"/>
      <c r="G44" s="190"/>
      <c r="H44" s="190"/>
      <c r="I44" s="191"/>
      <c r="J44" s="191"/>
      <c r="K44" s="19"/>
      <c r="L44" s="198"/>
      <c r="M44" s="198">
        <v>0.0016</v>
      </c>
      <c r="N44" s="279">
        <f aca="true" t="shared" si="2" ref="N44:N49">(N$19*M44)</f>
        <v>0</v>
      </c>
      <c r="O44" s="279"/>
      <c r="P44" s="280"/>
    </row>
    <row r="45" spans="1:16" ht="15">
      <c r="A45" s="109"/>
      <c r="B45" s="191"/>
      <c r="C45" s="15" t="s">
        <v>70</v>
      </c>
      <c r="D45" s="15"/>
      <c r="E45" s="15"/>
      <c r="F45" s="15"/>
      <c r="G45" s="190"/>
      <c r="H45" s="190"/>
      <c r="I45" s="191"/>
      <c r="J45" s="191"/>
      <c r="K45" s="19"/>
      <c r="L45" s="198"/>
      <c r="M45" s="198">
        <v>0.0003</v>
      </c>
      <c r="N45" s="279">
        <f t="shared" si="2"/>
        <v>0</v>
      </c>
      <c r="O45" s="279"/>
      <c r="P45" s="280"/>
    </row>
    <row r="46" spans="1:16" ht="15">
      <c r="A46" s="109"/>
      <c r="B46" s="191"/>
      <c r="C46" s="15" t="s">
        <v>72</v>
      </c>
      <c r="D46" s="15"/>
      <c r="E46" s="15"/>
      <c r="F46" s="15"/>
      <c r="G46" s="190"/>
      <c r="H46" s="190"/>
      <c r="I46" s="191"/>
      <c r="J46" s="191"/>
      <c r="K46" s="19"/>
      <c r="L46" s="198"/>
      <c r="M46" s="198">
        <v>0.032</v>
      </c>
      <c r="N46" s="279">
        <f t="shared" si="2"/>
        <v>0</v>
      </c>
      <c r="O46" s="279"/>
      <c r="P46" s="280"/>
    </row>
    <row r="47" spans="1:16" ht="15">
      <c r="A47" s="109"/>
      <c r="B47" s="191"/>
      <c r="C47" s="15" t="s">
        <v>73</v>
      </c>
      <c r="D47" s="15"/>
      <c r="E47" s="15"/>
      <c r="F47" s="15"/>
      <c r="G47" s="190"/>
      <c r="H47" s="190"/>
      <c r="I47" s="191"/>
      <c r="J47" s="191"/>
      <c r="K47" s="19"/>
      <c r="L47" s="198"/>
      <c r="M47" s="198">
        <v>0.0004</v>
      </c>
      <c r="N47" s="279">
        <f t="shared" si="2"/>
        <v>0</v>
      </c>
      <c r="O47" s="279"/>
      <c r="P47" s="280"/>
    </row>
    <row r="48" spans="1:16" ht="15" customHeight="1">
      <c r="A48" s="109"/>
      <c r="B48" s="191"/>
      <c r="C48" s="15" t="s">
        <v>75</v>
      </c>
      <c r="D48" s="15"/>
      <c r="E48" s="15"/>
      <c r="F48" s="15"/>
      <c r="G48" s="190"/>
      <c r="H48" s="190"/>
      <c r="I48" s="191"/>
      <c r="J48" s="191"/>
      <c r="K48" s="19"/>
      <c r="L48" s="198"/>
      <c r="M48" s="198">
        <v>0.0002</v>
      </c>
      <c r="N48" s="279">
        <f t="shared" si="2"/>
        <v>0</v>
      </c>
      <c r="O48" s="279"/>
      <c r="P48" s="280"/>
    </row>
    <row r="49" spans="1:16" ht="15">
      <c r="A49" s="109"/>
      <c r="B49" s="191"/>
      <c r="C49" s="15" t="s">
        <v>77</v>
      </c>
      <c r="D49" s="15"/>
      <c r="E49" s="15"/>
      <c r="F49" s="15"/>
      <c r="G49" s="190"/>
      <c r="H49" s="190"/>
      <c r="I49" s="191"/>
      <c r="J49" s="191"/>
      <c r="K49" s="191"/>
      <c r="L49" s="198">
        <v>0.0042</v>
      </c>
      <c r="M49" s="198">
        <f>IF(C20=1,'Cálculo Auxiliares'!L86,0)</f>
        <v>0.0887</v>
      </c>
      <c r="N49" s="279">
        <f t="shared" si="2"/>
        <v>0</v>
      </c>
      <c r="O49" s="279"/>
      <c r="P49" s="280"/>
    </row>
    <row r="50" spans="1:16" ht="15">
      <c r="A50" s="109"/>
      <c r="B50" s="191"/>
      <c r="C50" s="13" t="s">
        <v>78</v>
      </c>
      <c r="D50" s="191"/>
      <c r="E50" s="191"/>
      <c r="F50" s="191"/>
      <c r="G50" s="190"/>
      <c r="H50" s="190"/>
      <c r="I50" s="191"/>
      <c r="J50" s="191"/>
      <c r="K50" s="191"/>
      <c r="L50" s="284">
        <f>SUM(M43:M49)</f>
        <v>0.1274</v>
      </c>
      <c r="M50" s="284"/>
      <c r="N50" s="285">
        <f>SUM(N43:P49)</f>
        <v>0</v>
      </c>
      <c r="O50" s="286"/>
      <c r="P50" s="287"/>
    </row>
    <row r="51" spans="1:16" ht="15">
      <c r="A51" s="109"/>
      <c r="B51" s="191"/>
      <c r="C51" s="13" t="s">
        <v>79</v>
      </c>
      <c r="D51" s="191"/>
      <c r="E51" s="191"/>
      <c r="F51" s="191"/>
      <c r="G51" s="190"/>
      <c r="H51" s="190"/>
      <c r="I51" s="191"/>
      <c r="J51" s="191"/>
      <c r="K51" s="191"/>
      <c r="L51" s="284">
        <f>SUM(M30,L41,L50)</f>
        <v>0.7300444444444445</v>
      </c>
      <c r="M51" s="284"/>
      <c r="N51" s="269">
        <f>SUM(N30,N41,N50)</f>
        <v>0</v>
      </c>
      <c r="O51" s="269"/>
      <c r="P51" s="270"/>
    </row>
    <row r="52" spans="1:16" ht="15">
      <c r="A52" s="93" t="s">
        <v>80</v>
      </c>
      <c r="B52" s="71"/>
      <c r="C52" s="94"/>
      <c r="D52" s="71"/>
      <c r="E52" s="71"/>
      <c r="F52" s="71"/>
      <c r="G52" s="95"/>
      <c r="H52" s="95"/>
      <c r="I52" s="71"/>
      <c r="J52" s="71"/>
      <c r="K52" s="71"/>
      <c r="L52" s="96"/>
      <c r="M52" s="96"/>
      <c r="N52" s="290"/>
      <c r="O52" s="290"/>
      <c r="P52" s="291"/>
    </row>
    <row r="53" spans="1:16" ht="15.75" customHeight="1">
      <c r="A53" s="24" t="s">
        <v>81</v>
      </c>
      <c r="B53" s="244"/>
      <c r="C53" s="13"/>
      <c r="D53" s="244"/>
      <c r="E53" s="244"/>
      <c r="F53" s="245"/>
      <c r="G53" s="251"/>
      <c r="H53" s="25" t="s">
        <v>6</v>
      </c>
      <c r="I53" s="245"/>
      <c r="J53" s="245"/>
      <c r="K53" s="245"/>
      <c r="L53" s="247"/>
      <c r="M53" s="247"/>
      <c r="N53" s="266" t="s">
        <v>24</v>
      </c>
      <c r="O53" s="266"/>
      <c r="P53" s="267"/>
    </row>
    <row r="54" spans="1:16" ht="15">
      <c r="A54" s="109"/>
      <c r="B54" s="268"/>
      <c r="C54" s="268"/>
      <c r="D54" s="245"/>
      <c r="E54" s="245"/>
      <c r="F54" s="245"/>
      <c r="G54" s="251"/>
      <c r="H54" s="258"/>
      <c r="I54" s="245"/>
      <c r="J54" s="245"/>
      <c r="K54" s="245"/>
      <c r="L54" s="247"/>
      <c r="M54" s="247"/>
      <c r="N54" s="269">
        <f>(H54*B54)</f>
        <v>0</v>
      </c>
      <c r="O54" s="269"/>
      <c r="P54" s="270"/>
    </row>
    <row r="55" spans="1:16" ht="15.75" thickBot="1">
      <c r="A55" s="26"/>
      <c r="B55" s="246"/>
      <c r="C55" s="27"/>
      <c r="D55" s="246"/>
      <c r="E55" s="246"/>
      <c r="F55" s="246"/>
      <c r="G55" s="251"/>
      <c r="H55" s="251"/>
      <c r="I55" s="246"/>
      <c r="J55" s="246"/>
      <c r="K55" s="246"/>
      <c r="L55" s="28"/>
      <c r="M55" s="28"/>
      <c r="N55" s="288"/>
      <c r="O55" s="288"/>
      <c r="P55" s="289"/>
    </row>
    <row r="56" spans="1:16" ht="15.75" thickBot="1">
      <c r="A56" s="55"/>
      <c r="B56" s="56" t="s">
        <v>82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281">
        <f>SUM(N19,N51,N54)</f>
        <v>0</v>
      </c>
      <c r="O56" s="282"/>
      <c r="P56" s="283"/>
    </row>
    <row r="57" spans="1:16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</sheetData>
  <sheetProtection password="CC25" sheet="1" selectLockedCells="1"/>
  <mergeCells count="110">
    <mergeCell ref="B54:C54"/>
    <mergeCell ref="N54:P54"/>
    <mergeCell ref="N55:P55"/>
    <mergeCell ref="F13:H13"/>
    <mergeCell ref="F15:H15"/>
    <mergeCell ref="F16:H16"/>
    <mergeCell ref="F17:H17"/>
    <mergeCell ref="N15:P15"/>
    <mergeCell ref="A21:P21"/>
    <mergeCell ref="N27:P27"/>
    <mergeCell ref="N25:P25"/>
    <mergeCell ref="N26:P26"/>
    <mergeCell ref="N52:P52"/>
    <mergeCell ref="N53:P53"/>
    <mergeCell ref="N28:P28"/>
    <mergeCell ref="N29:P29"/>
    <mergeCell ref="N30:P30"/>
    <mergeCell ref="N47:P47"/>
    <mergeCell ref="N48:P48"/>
    <mergeCell ref="N49:P49"/>
    <mergeCell ref="J36:M36"/>
    <mergeCell ref="N36:P36"/>
    <mergeCell ref="J37:M37"/>
    <mergeCell ref="N37:P37"/>
    <mergeCell ref="J38:M38"/>
    <mergeCell ref="AB4:AD4"/>
    <mergeCell ref="K14:L14"/>
    <mergeCell ref="N14:P14"/>
    <mergeCell ref="N13:P13"/>
    <mergeCell ref="N38:P38"/>
    <mergeCell ref="AF4:AH4"/>
    <mergeCell ref="AB5:AD5"/>
    <mergeCell ref="AF5:AH5"/>
    <mergeCell ref="A1:P1"/>
    <mergeCell ref="AF1:AH1"/>
    <mergeCell ref="AC3:AD3"/>
    <mergeCell ref="AF6:AH6"/>
    <mergeCell ref="AB7:AD7"/>
    <mergeCell ref="AF7:AH7"/>
    <mergeCell ref="G6:P6"/>
    <mergeCell ref="A10:P10"/>
    <mergeCell ref="AB8:AD8"/>
    <mergeCell ref="AF8:AH8"/>
    <mergeCell ref="T9:Y9"/>
    <mergeCell ref="AF9:AH9"/>
    <mergeCell ref="E8:H8"/>
    <mergeCell ref="E9:H9"/>
    <mergeCell ref="B7:E7"/>
    <mergeCell ref="J7:M7"/>
    <mergeCell ref="AB6:AD6"/>
    <mergeCell ref="AF15:AH15"/>
    <mergeCell ref="AF11:AH11"/>
    <mergeCell ref="N11:P11"/>
    <mergeCell ref="AF12:AH12"/>
    <mergeCell ref="N12:P12"/>
    <mergeCell ref="AF13:AH13"/>
    <mergeCell ref="N18:P18"/>
    <mergeCell ref="AF16:AH16"/>
    <mergeCell ref="AF17:AH17"/>
    <mergeCell ref="F14:H14"/>
    <mergeCell ref="F18:H18"/>
    <mergeCell ref="N16:P16"/>
    <mergeCell ref="N17:P17"/>
    <mergeCell ref="AF19:AH19"/>
    <mergeCell ref="N22:P22"/>
    <mergeCell ref="AF20:AH20"/>
    <mergeCell ref="N23:P23"/>
    <mergeCell ref="N24:P24"/>
    <mergeCell ref="AF22:AH22"/>
    <mergeCell ref="AF23:AH23"/>
    <mergeCell ref="AF21:AH21"/>
    <mergeCell ref="N19:P19"/>
    <mergeCell ref="N20:P20"/>
    <mergeCell ref="AF25:AH25"/>
    <mergeCell ref="AF26:AH26"/>
    <mergeCell ref="AF24:AH24"/>
    <mergeCell ref="A42:P42"/>
    <mergeCell ref="N43:P43"/>
    <mergeCell ref="AF28:AH28"/>
    <mergeCell ref="N31:P31"/>
    <mergeCell ref="A32:P32"/>
    <mergeCell ref="J33:M33"/>
    <mergeCell ref="N33:P33"/>
    <mergeCell ref="AF27:AH27"/>
    <mergeCell ref="J34:M34"/>
    <mergeCell ref="N34:P34"/>
    <mergeCell ref="J35:M35"/>
    <mergeCell ref="N35:P35"/>
    <mergeCell ref="N56:P56"/>
    <mergeCell ref="L50:M50"/>
    <mergeCell ref="N50:P50"/>
    <mergeCell ref="L51:M51"/>
    <mergeCell ref="N51:P51"/>
    <mergeCell ref="J39:M39"/>
    <mergeCell ref="N39:P39"/>
    <mergeCell ref="A2:P2"/>
    <mergeCell ref="C3:J3"/>
    <mergeCell ref="M3:P3"/>
    <mergeCell ref="C4:J4"/>
    <mergeCell ref="N4:P4"/>
    <mergeCell ref="F5:P5"/>
    <mergeCell ref="K13:L13"/>
    <mergeCell ref="D18:E18"/>
    <mergeCell ref="N46:P46"/>
    <mergeCell ref="J40:M40"/>
    <mergeCell ref="N40:P40"/>
    <mergeCell ref="L41:M41"/>
    <mergeCell ref="N41:P41"/>
    <mergeCell ref="N44:P44"/>
    <mergeCell ref="N45:P45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E14" sqref="E14"/>
    </sheetView>
  </sheetViews>
  <sheetFormatPr defaultColWidth="9.140625" defaultRowHeight="15"/>
  <cols>
    <col min="1" max="1" width="15.7109375" style="0" customWidth="1"/>
    <col min="2" max="2" width="18.7109375" style="0" customWidth="1"/>
    <col min="4" max="4" width="14.140625" style="0" customWidth="1"/>
    <col min="6" max="6" width="11.140625" style="0" customWidth="1"/>
  </cols>
  <sheetData>
    <row r="1" spans="1:8" ht="15">
      <c r="A1" s="375" t="s">
        <v>117</v>
      </c>
      <c r="B1" s="376"/>
      <c r="C1" s="376"/>
      <c r="D1" s="376"/>
      <c r="E1" s="376"/>
      <c r="F1" s="376"/>
      <c r="G1" s="143"/>
      <c r="H1" s="181"/>
    </row>
    <row r="2" spans="1:8" ht="15">
      <c r="A2" s="225" t="s">
        <v>12</v>
      </c>
      <c r="B2" s="200" t="s">
        <v>121</v>
      </c>
      <c r="C2" s="200" t="s">
        <v>122</v>
      </c>
      <c r="D2" s="200" t="s">
        <v>123</v>
      </c>
      <c r="E2" s="377" t="s">
        <v>118</v>
      </c>
      <c r="F2" s="377"/>
      <c r="G2" s="201"/>
      <c r="H2" s="183"/>
    </row>
    <row r="3" spans="1:8" ht="15">
      <c r="A3" s="182" t="s">
        <v>124</v>
      </c>
      <c r="B3" s="179">
        <f>'Proposta Serviços'!AF39</f>
        <v>0</v>
      </c>
      <c r="C3" s="202">
        <v>120</v>
      </c>
      <c r="D3" s="180">
        <f>(C3*B3)</f>
        <v>0</v>
      </c>
      <c r="E3" s="378">
        <f>D3</f>
        <v>0</v>
      </c>
      <c r="F3" s="379"/>
      <c r="G3" s="201"/>
      <c r="H3" s="183"/>
    </row>
    <row r="4" spans="1:8" ht="15">
      <c r="A4" s="182" t="s">
        <v>125</v>
      </c>
      <c r="B4" s="179">
        <f>'Proposta Manutenção'!AF30</f>
        <v>0</v>
      </c>
      <c r="C4" s="202">
        <v>4</v>
      </c>
      <c r="D4" s="180">
        <f>(C4*B4)</f>
        <v>0</v>
      </c>
      <c r="E4" s="378">
        <f>D4</f>
        <v>0</v>
      </c>
      <c r="F4" s="379"/>
      <c r="G4" s="201"/>
      <c r="H4" s="183"/>
    </row>
    <row r="5" spans="1:8" ht="15">
      <c r="A5" s="182" t="s">
        <v>102</v>
      </c>
      <c r="B5" s="179">
        <f>'Proposta Motorista'!AF26</f>
        <v>0</v>
      </c>
      <c r="C5" s="202">
        <v>8</v>
      </c>
      <c r="D5" s="180">
        <f>(C5*B5)</f>
        <v>0</v>
      </c>
      <c r="E5" s="378">
        <f>D5</f>
        <v>0</v>
      </c>
      <c r="F5" s="379"/>
      <c r="G5" s="201"/>
      <c r="H5" s="183"/>
    </row>
    <row r="6" spans="1:8" ht="15">
      <c r="A6" s="182" t="s">
        <v>126</v>
      </c>
      <c r="B6" s="180">
        <f>'Proposta Operador Maq. Pesadas'!AF28</f>
        <v>0</v>
      </c>
      <c r="C6" s="202">
        <v>7</v>
      </c>
      <c r="D6" s="180">
        <f>(C6*B6)</f>
        <v>0</v>
      </c>
      <c r="E6" s="378">
        <f>D6</f>
        <v>0</v>
      </c>
      <c r="F6" s="379"/>
      <c r="G6" s="201"/>
      <c r="H6" s="183"/>
    </row>
    <row r="7" spans="1:8" ht="15">
      <c r="A7" s="365" t="s">
        <v>119</v>
      </c>
      <c r="B7" s="366"/>
      <c r="C7" s="366"/>
      <c r="D7" s="367"/>
      <c r="E7" s="368">
        <f>SUM(E3:F6)</f>
        <v>0</v>
      </c>
      <c r="F7" s="369"/>
      <c r="G7" s="201"/>
      <c r="H7" s="183"/>
    </row>
    <row r="8" spans="1:8" ht="15.75" thickBot="1">
      <c r="A8" s="184"/>
      <c r="B8" s="201"/>
      <c r="C8" s="201"/>
      <c r="D8" s="201"/>
      <c r="E8" s="201"/>
      <c r="F8" s="201"/>
      <c r="G8" s="201"/>
      <c r="H8" s="183"/>
    </row>
    <row r="9" spans="1:8" ht="15.75" thickBot="1">
      <c r="A9" s="370" t="s">
        <v>120</v>
      </c>
      <c r="B9" s="371"/>
      <c r="C9" s="371"/>
      <c r="D9" s="371"/>
      <c r="E9" s="371"/>
      <c r="F9" s="372"/>
      <c r="G9" s="373">
        <f>(E7*12)</f>
        <v>0</v>
      </c>
      <c r="H9" s="374"/>
    </row>
    <row r="10" spans="1:7" ht="15">
      <c r="A10" s="23"/>
      <c r="B10" s="23"/>
      <c r="C10" s="23"/>
      <c r="D10" s="23"/>
      <c r="E10" s="23"/>
      <c r="F10" s="23"/>
      <c r="G10" s="23"/>
    </row>
  </sheetData>
  <sheetProtection password="CC25" sheet="1" selectLockedCells="1" selectUnlockedCells="1"/>
  <mergeCells count="10">
    <mergeCell ref="A7:D7"/>
    <mergeCell ref="E7:F7"/>
    <mergeCell ref="A9:F9"/>
    <mergeCell ref="G9:H9"/>
    <mergeCell ref="A1:F1"/>
    <mergeCell ref="E2:F2"/>
    <mergeCell ref="E3:F3"/>
    <mergeCell ref="E4:F4"/>
    <mergeCell ref="E5:F5"/>
    <mergeCell ref="E6:F6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56"/>
  <sheetViews>
    <sheetView showGridLines="0" tabSelected="1" zoomScalePageLayoutView="0" workbookViewId="0" topLeftCell="A1">
      <selection activeCell="C17" sqref="C17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72"/>
      <c r="R1" s="73"/>
      <c r="S1" s="74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340"/>
      <c r="AG1" s="340"/>
      <c r="AH1" s="341"/>
    </row>
    <row r="2" spans="1:34" ht="15">
      <c r="A2" s="381" t="s">
        <v>1</v>
      </c>
      <c r="B2" s="382"/>
      <c r="C2" s="382"/>
      <c r="D2" s="382"/>
      <c r="E2" s="382"/>
      <c r="F2" s="391" t="s">
        <v>2</v>
      </c>
      <c r="G2" s="391"/>
      <c r="H2" s="391"/>
      <c r="I2" s="391"/>
      <c r="J2" s="121"/>
      <c r="K2" s="121"/>
      <c r="L2" s="121"/>
      <c r="M2" s="121"/>
      <c r="N2" s="121"/>
      <c r="O2" s="121"/>
      <c r="P2" s="1"/>
      <c r="Q2" s="76" t="s">
        <v>3</v>
      </c>
      <c r="R2" s="77"/>
      <c r="S2" s="71"/>
      <c r="T2" s="71"/>
      <c r="U2" s="78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9"/>
      <c r="AG2" s="79"/>
      <c r="AH2" s="80"/>
    </row>
    <row r="3" spans="1:34" ht="15">
      <c r="A3" s="381" t="s">
        <v>4</v>
      </c>
      <c r="B3" s="382"/>
      <c r="C3" s="382"/>
      <c r="D3" s="382"/>
      <c r="E3" s="382"/>
      <c r="F3" s="391" t="s">
        <v>2</v>
      </c>
      <c r="G3" s="391"/>
      <c r="H3" s="391"/>
      <c r="I3" s="391"/>
      <c r="J3" s="121"/>
      <c r="K3" s="121"/>
      <c r="L3" s="121"/>
      <c r="M3" s="121"/>
      <c r="N3" s="121"/>
      <c r="O3" s="121"/>
      <c r="P3" s="1"/>
      <c r="Q3" s="109"/>
      <c r="R3" s="2"/>
      <c r="S3" s="122"/>
      <c r="T3" s="3" t="s">
        <v>5</v>
      </c>
      <c r="U3" s="121"/>
      <c r="V3" s="122"/>
      <c r="W3" s="122"/>
      <c r="X3" s="122"/>
      <c r="Y3" s="122"/>
      <c r="Z3" s="122"/>
      <c r="AA3" s="122"/>
      <c r="AB3" s="122"/>
      <c r="AC3" s="286" t="s">
        <v>6</v>
      </c>
      <c r="AD3" s="286"/>
      <c r="AE3" s="122"/>
      <c r="AF3" s="4"/>
      <c r="AG3" s="4"/>
      <c r="AH3" s="5"/>
    </row>
    <row r="4" spans="1:34" ht="15">
      <c r="A4" s="384" t="s">
        <v>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  <c r="Q4" s="109"/>
      <c r="R4" s="2"/>
      <c r="S4" s="6"/>
      <c r="T4" s="6"/>
      <c r="U4" s="6" t="s">
        <v>92</v>
      </c>
      <c r="V4" s="6"/>
      <c r="W4" s="6"/>
      <c r="X4" s="6"/>
      <c r="Y4" s="6"/>
      <c r="Z4" s="122"/>
      <c r="AA4" s="122"/>
      <c r="AB4" s="390">
        <f>'Cálculo Auxiliares'!H4</f>
        <v>166.66666666666666</v>
      </c>
      <c r="AC4" s="390"/>
      <c r="AD4" s="390"/>
      <c r="AE4" s="122"/>
      <c r="AF4" s="319">
        <f>'Cálculo Auxiliares'!I4</f>
        <v>45</v>
      </c>
      <c r="AG4" s="319"/>
      <c r="AH4" s="320"/>
    </row>
    <row r="5" spans="1:34" ht="15">
      <c r="A5" s="387" t="s">
        <v>90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9"/>
      <c r="Q5" s="109"/>
      <c r="R5" s="2"/>
      <c r="S5" s="6"/>
      <c r="T5" s="6"/>
      <c r="U5" s="6" t="s">
        <v>93</v>
      </c>
      <c r="V5" s="6"/>
      <c r="W5" s="6"/>
      <c r="X5" s="6"/>
      <c r="Y5" s="6"/>
      <c r="Z5" s="122"/>
      <c r="AA5" s="122"/>
      <c r="AB5" s="390">
        <f>'Cálculo Auxiliares'!H5</f>
        <v>3.3333333333333335</v>
      </c>
      <c r="AC5" s="390"/>
      <c r="AD5" s="390"/>
      <c r="AE5" s="122"/>
      <c r="AF5" s="319">
        <f>'Cálculo Auxiliares'!I5</f>
        <v>35.5</v>
      </c>
      <c r="AG5" s="319"/>
      <c r="AH5" s="320"/>
    </row>
    <row r="6" spans="1:34" ht="15">
      <c r="A6" s="387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9"/>
      <c r="Q6" s="109"/>
      <c r="R6" s="2"/>
      <c r="S6" s="6"/>
      <c r="T6" s="6"/>
      <c r="U6" s="6" t="s">
        <v>8</v>
      </c>
      <c r="V6" s="6"/>
      <c r="W6" s="6"/>
      <c r="X6" s="6"/>
      <c r="Y6" s="6"/>
      <c r="Z6" s="122"/>
      <c r="AA6" s="122"/>
      <c r="AB6" s="390">
        <f>'Cálculo Auxiliares'!H6</f>
        <v>333.3333333333333</v>
      </c>
      <c r="AC6" s="390"/>
      <c r="AD6" s="390"/>
      <c r="AE6" s="122"/>
      <c r="AF6" s="319">
        <f>'Cálculo Auxiliares'!I6</f>
        <v>9.999999999999998</v>
      </c>
      <c r="AG6" s="319"/>
      <c r="AH6" s="320"/>
    </row>
    <row r="7" spans="1:34" ht="15">
      <c r="A7" s="384" t="s">
        <v>10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6"/>
      <c r="Q7" s="109"/>
      <c r="R7" s="2"/>
      <c r="S7" s="6"/>
      <c r="T7" s="6"/>
      <c r="U7" s="6" t="s">
        <v>9</v>
      </c>
      <c r="V7" s="6"/>
      <c r="W7" s="6"/>
      <c r="X7" s="6"/>
      <c r="Y7" s="6"/>
      <c r="Z7" s="122"/>
      <c r="AA7" s="122"/>
      <c r="AB7" s="380">
        <f>'Cálculo Auxiliares'!H7</f>
        <v>10</v>
      </c>
      <c r="AC7" s="380"/>
      <c r="AD7" s="380"/>
      <c r="AE7" s="122"/>
      <c r="AF7" s="319">
        <f>'Cálculo Auxiliares'!I7</f>
        <v>539.7</v>
      </c>
      <c r="AG7" s="319"/>
      <c r="AH7" s="320"/>
    </row>
    <row r="8" spans="1:34" ht="15">
      <c r="A8" s="381" t="s">
        <v>12</v>
      </c>
      <c r="B8" s="382"/>
      <c r="C8" s="382"/>
      <c r="D8" s="382"/>
      <c r="E8" s="382"/>
      <c r="F8" s="382"/>
      <c r="G8" s="382"/>
      <c r="H8" s="383" t="s">
        <v>91</v>
      </c>
      <c r="I8" s="383"/>
      <c r="J8" s="383"/>
      <c r="K8" s="383"/>
      <c r="L8" s="121"/>
      <c r="M8" s="121"/>
      <c r="N8" s="121"/>
      <c r="O8" s="121"/>
      <c r="P8" s="1"/>
      <c r="Q8" s="109"/>
      <c r="R8" s="2"/>
      <c r="S8" s="6"/>
      <c r="T8" s="6"/>
      <c r="U8" s="6" t="s">
        <v>11</v>
      </c>
      <c r="V8" s="6"/>
      <c r="W8" s="6"/>
      <c r="X8" s="6"/>
      <c r="Y8" s="6"/>
      <c r="Z8" s="122"/>
      <c r="AA8" s="122"/>
      <c r="AB8" s="380">
        <f>'Cálculo Auxiliares'!H8</f>
        <v>20</v>
      </c>
      <c r="AC8" s="380"/>
      <c r="AD8" s="380"/>
      <c r="AE8" s="122"/>
      <c r="AF8" s="319">
        <f>'Cálculo Auxiliares'!I8</f>
        <v>388</v>
      </c>
      <c r="AG8" s="319"/>
      <c r="AH8" s="320"/>
    </row>
    <row r="9" spans="1:34" ht="15">
      <c r="A9" s="381" t="s">
        <v>14</v>
      </c>
      <c r="B9" s="382"/>
      <c r="C9" s="382"/>
      <c r="D9" s="382"/>
      <c r="E9" s="382"/>
      <c r="F9" s="382"/>
      <c r="G9" s="382"/>
      <c r="H9" s="393">
        <v>920.43</v>
      </c>
      <c r="I9" s="393"/>
      <c r="J9" s="393"/>
      <c r="K9" s="393"/>
      <c r="L9" s="121"/>
      <c r="M9" s="121"/>
      <c r="N9" s="121"/>
      <c r="O9" s="121"/>
      <c r="P9" s="1"/>
      <c r="Q9" s="109"/>
      <c r="R9" s="2"/>
      <c r="S9" s="6"/>
      <c r="T9" s="6"/>
      <c r="U9" s="6" t="s">
        <v>13</v>
      </c>
      <c r="V9" s="6"/>
      <c r="W9" s="6"/>
      <c r="X9" s="6"/>
      <c r="Y9" s="6"/>
      <c r="Z9" s="122"/>
      <c r="AA9" s="122"/>
      <c r="AB9" s="380">
        <f>'Cálculo Auxiliares'!H9</f>
        <v>3.3333333333333335</v>
      </c>
      <c r="AC9" s="380"/>
      <c r="AD9" s="380"/>
      <c r="AE9" s="122"/>
      <c r="AF9" s="319">
        <f>'Cálculo Auxiliares'!I9</f>
        <v>33.166666666666664</v>
      </c>
      <c r="AG9" s="319"/>
      <c r="AH9" s="320"/>
    </row>
    <row r="10" spans="1:34" ht="15">
      <c r="A10" s="381" t="s">
        <v>16</v>
      </c>
      <c r="B10" s="382"/>
      <c r="C10" s="382"/>
      <c r="D10" s="382"/>
      <c r="E10" s="382"/>
      <c r="F10" s="382"/>
      <c r="G10" s="382"/>
      <c r="H10" s="383" t="s">
        <v>91</v>
      </c>
      <c r="I10" s="383"/>
      <c r="J10" s="383"/>
      <c r="K10" s="383"/>
      <c r="L10" s="121"/>
      <c r="M10" s="121"/>
      <c r="N10" s="121"/>
      <c r="O10" s="121"/>
      <c r="P10" s="1"/>
      <c r="Q10" s="109"/>
      <c r="R10" s="2"/>
      <c r="S10" s="6"/>
      <c r="T10" s="6"/>
      <c r="U10" s="6" t="s">
        <v>15</v>
      </c>
      <c r="V10" s="6"/>
      <c r="W10" s="6"/>
      <c r="X10" s="6"/>
      <c r="Y10" s="6"/>
      <c r="Z10" s="122"/>
      <c r="AA10" s="122"/>
      <c r="AB10" s="380">
        <f>'Cálculo Auxiliares'!H10</f>
        <v>10</v>
      </c>
      <c r="AC10" s="380"/>
      <c r="AD10" s="380"/>
      <c r="AE10" s="122"/>
      <c r="AF10" s="319">
        <f>'Cálculo Auxiliares'!I10</f>
        <v>374.5</v>
      </c>
      <c r="AG10" s="319"/>
      <c r="AH10" s="320"/>
    </row>
    <row r="11" spans="1:34" ht="15">
      <c r="A11" s="381" t="s">
        <v>17</v>
      </c>
      <c r="B11" s="382"/>
      <c r="C11" s="382"/>
      <c r="D11" s="382"/>
      <c r="E11" s="382"/>
      <c r="F11" s="382"/>
      <c r="G11" s="382"/>
      <c r="H11" s="383">
        <v>2016</v>
      </c>
      <c r="I11" s="383"/>
      <c r="J11" s="383"/>
      <c r="K11" s="383"/>
      <c r="L11" s="121"/>
      <c r="M11" s="121"/>
      <c r="N11" s="121"/>
      <c r="O11" s="121"/>
      <c r="P11" s="1"/>
      <c r="Q11" s="109"/>
      <c r="R11" s="2"/>
      <c r="S11" s="6"/>
      <c r="T11" s="3" t="s">
        <v>25</v>
      </c>
      <c r="U11" s="11"/>
      <c r="V11" s="122"/>
      <c r="W11" s="6"/>
      <c r="X11" s="6"/>
      <c r="Y11" s="6"/>
      <c r="Z11" s="122"/>
      <c r="AA11" s="122"/>
      <c r="AB11" s="262"/>
      <c r="AC11" s="262"/>
      <c r="AD11" s="262"/>
      <c r="AE11" s="122"/>
      <c r="AF11" s="319"/>
      <c r="AG11" s="319"/>
      <c r="AH11" s="320"/>
    </row>
    <row r="12" spans="1:34" ht="15">
      <c r="A12" s="70" t="s">
        <v>18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328"/>
      <c r="O12" s="328"/>
      <c r="P12" s="329"/>
      <c r="Q12" s="109"/>
      <c r="R12" s="2"/>
      <c r="S12" s="122"/>
      <c r="T12" s="10"/>
      <c r="U12" s="6" t="s">
        <v>26</v>
      </c>
      <c r="V12" s="10"/>
      <c r="W12" s="122"/>
      <c r="X12" s="122"/>
      <c r="Y12" s="122"/>
      <c r="Z12" s="122"/>
      <c r="AA12" s="122"/>
      <c r="AB12" s="392">
        <f>'Cálculo Auxiliares'!H14</f>
        <v>2.0833333333333335</v>
      </c>
      <c r="AC12" s="392"/>
      <c r="AD12" s="392"/>
      <c r="AE12" s="122"/>
      <c r="AF12" s="319">
        <f>'Cálculo Auxiliares'!I14</f>
        <v>52.56250000000001</v>
      </c>
      <c r="AG12" s="319"/>
      <c r="AH12" s="320"/>
    </row>
    <row r="13" spans="1:62" ht="15">
      <c r="A13" s="97" t="s">
        <v>20</v>
      </c>
      <c r="B13" s="98"/>
      <c r="C13" s="98"/>
      <c r="D13" s="98"/>
      <c r="E13" s="99"/>
      <c r="F13" s="100"/>
      <c r="G13" s="100"/>
      <c r="H13" s="100"/>
      <c r="I13" s="100"/>
      <c r="J13" s="100"/>
      <c r="K13" s="100"/>
      <c r="L13" s="100"/>
      <c r="M13" s="100"/>
      <c r="N13" s="330"/>
      <c r="O13" s="330"/>
      <c r="P13" s="331"/>
      <c r="Q13" s="109"/>
      <c r="R13" s="2"/>
      <c r="S13" s="122"/>
      <c r="T13" s="6"/>
      <c r="U13" s="6" t="s">
        <v>27</v>
      </c>
      <c r="V13" s="6"/>
      <c r="W13" s="6"/>
      <c r="X13" s="6"/>
      <c r="Y13" s="122"/>
      <c r="Z13" s="122"/>
      <c r="AA13" s="122"/>
      <c r="AB13" s="392">
        <f>'Cálculo Auxiliares'!H15</f>
        <v>1.6666666666666667</v>
      </c>
      <c r="AC13" s="392"/>
      <c r="AD13" s="392"/>
      <c r="AE13" s="122"/>
      <c r="AF13" s="319">
        <f>'Cálculo Auxiliares'!I15</f>
        <v>29.583333333333336</v>
      </c>
      <c r="AG13" s="319"/>
      <c r="AH13" s="320"/>
      <c r="BC13" s="7" t="s">
        <v>19</v>
      </c>
      <c r="BD13" s="8"/>
      <c r="BE13" s="8"/>
      <c r="BF13" s="8"/>
      <c r="BG13" s="8"/>
      <c r="BH13" s="8"/>
      <c r="BI13" s="8"/>
      <c r="BJ13" s="8"/>
    </row>
    <row r="14" spans="1:55" ht="15">
      <c r="A14" s="109"/>
      <c r="B14" s="122"/>
      <c r="C14" s="9" t="s">
        <v>22</v>
      </c>
      <c r="D14" s="122"/>
      <c r="E14" s="122"/>
      <c r="F14" s="10"/>
      <c r="G14" s="265" t="s">
        <v>6</v>
      </c>
      <c r="H14" s="265"/>
      <c r="I14" s="122"/>
      <c r="J14" s="394" t="s">
        <v>23</v>
      </c>
      <c r="K14" s="394"/>
      <c r="L14" s="394"/>
      <c r="M14" s="394"/>
      <c r="N14" s="265" t="s">
        <v>24</v>
      </c>
      <c r="O14" s="265"/>
      <c r="P14" s="278"/>
      <c r="Q14" s="109"/>
      <c r="R14" s="2"/>
      <c r="S14" s="122"/>
      <c r="T14" s="6"/>
      <c r="U14" s="6" t="s">
        <v>30</v>
      </c>
      <c r="V14" s="6"/>
      <c r="W14" s="6"/>
      <c r="X14" s="6"/>
      <c r="Y14" s="122"/>
      <c r="Z14" s="122"/>
      <c r="AA14" s="122"/>
      <c r="AB14" s="392">
        <f>'Cálculo Auxiliares'!H16</f>
        <v>3.3333333333333335</v>
      </c>
      <c r="AC14" s="392"/>
      <c r="AD14" s="392"/>
      <c r="AE14" s="122"/>
      <c r="AF14" s="319">
        <f>'Cálculo Auxiliares'!I16</f>
        <v>81.9</v>
      </c>
      <c r="AG14" s="319"/>
      <c r="AH14" s="320"/>
      <c r="BC14" s="7" t="s">
        <v>21</v>
      </c>
    </row>
    <row r="15" spans="1:34" ht="15">
      <c r="A15" s="109"/>
      <c r="B15" s="122"/>
      <c r="C15" s="122"/>
      <c r="D15" s="353" t="s">
        <v>91</v>
      </c>
      <c r="E15" s="353"/>
      <c r="F15" s="10"/>
      <c r="G15" s="353">
        <v>120</v>
      </c>
      <c r="H15" s="353"/>
      <c r="I15" s="122"/>
      <c r="J15" s="122"/>
      <c r="K15" s="122"/>
      <c r="L15" s="122"/>
      <c r="M15" s="122"/>
      <c r="N15" s="311">
        <f>(G15*H9)</f>
        <v>110451.59999999999</v>
      </c>
      <c r="O15" s="311"/>
      <c r="P15" s="312"/>
      <c r="Q15" s="109"/>
      <c r="R15" s="2"/>
      <c r="S15" s="122"/>
      <c r="T15" s="6"/>
      <c r="U15" s="6" t="s">
        <v>32</v>
      </c>
      <c r="V15" s="6"/>
      <c r="W15" s="6"/>
      <c r="X15" s="6"/>
      <c r="Y15" s="122"/>
      <c r="Z15" s="122"/>
      <c r="AA15" s="122"/>
      <c r="AB15" s="392">
        <f>'Cálculo Auxiliares'!H17</f>
        <v>4.166666666666667</v>
      </c>
      <c r="AC15" s="392"/>
      <c r="AD15" s="392"/>
      <c r="AE15" s="122"/>
      <c r="AF15" s="319">
        <f>'Cálculo Auxiliares'!I17</f>
        <v>63.25</v>
      </c>
      <c r="AG15" s="319"/>
      <c r="AH15" s="320"/>
    </row>
    <row r="16" spans="1:34" ht="15">
      <c r="A16" s="109"/>
      <c r="B16" s="122"/>
      <c r="C16" s="122"/>
      <c r="D16" s="125"/>
      <c r="E16" s="125"/>
      <c r="F16" s="122"/>
      <c r="G16" s="122"/>
      <c r="H16" s="122"/>
      <c r="I16" s="122"/>
      <c r="J16" s="122"/>
      <c r="K16" s="122"/>
      <c r="L16" s="122"/>
      <c r="M16" s="122"/>
      <c r="N16" s="269">
        <f>SUM(N15:P15)</f>
        <v>110451.59999999999</v>
      </c>
      <c r="O16" s="269"/>
      <c r="P16" s="270"/>
      <c r="Q16" s="109"/>
      <c r="R16" s="2"/>
      <c r="S16" s="122"/>
      <c r="T16" s="6"/>
      <c r="U16" s="6" t="s">
        <v>34</v>
      </c>
      <c r="V16" s="6"/>
      <c r="W16" s="6"/>
      <c r="X16" s="6"/>
      <c r="Y16" s="122"/>
      <c r="Z16" s="122"/>
      <c r="AA16" s="122"/>
      <c r="AB16" s="392">
        <f>'Cálculo Auxiliares'!H18</f>
        <v>8.333333333333334</v>
      </c>
      <c r="AC16" s="392"/>
      <c r="AD16" s="392"/>
      <c r="AE16" s="122"/>
      <c r="AF16" s="319">
        <f>'Cálculo Auxiliares'!I18</f>
        <v>135</v>
      </c>
      <c r="AG16" s="319"/>
      <c r="AH16" s="320"/>
    </row>
    <row r="17" spans="1:34" ht="15">
      <c r="A17" s="101" t="s">
        <v>19</v>
      </c>
      <c r="B17" s="102"/>
      <c r="C17" s="103"/>
      <c r="D17" s="102"/>
      <c r="E17" s="102"/>
      <c r="F17" s="102"/>
      <c r="G17" s="102"/>
      <c r="H17" s="102"/>
      <c r="I17" s="102"/>
      <c r="J17" s="102"/>
      <c r="K17" s="102"/>
      <c r="L17" s="104"/>
      <c r="M17" s="104"/>
      <c r="N17" s="315"/>
      <c r="O17" s="315"/>
      <c r="P17" s="316"/>
      <c r="Q17" s="109"/>
      <c r="R17" s="2"/>
      <c r="S17" s="122"/>
      <c r="T17" s="6"/>
      <c r="U17" s="6" t="s">
        <v>36</v>
      </c>
      <c r="V17" s="6"/>
      <c r="W17" s="6"/>
      <c r="X17" s="6"/>
      <c r="Y17" s="122"/>
      <c r="Z17" s="122"/>
      <c r="AA17" s="122"/>
      <c r="AB17" s="392">
        <f>'Cálculo Auxiliares'!H19</f>
        <v>1.25</v>
      </c>
      <c r="AC17" s="392"/>
      <c r="AD17" s="392"/>
      <c r="AE17" s="122"/>
      <c r="AF17" s="319">
        <f>'Cálculo Auxiliares'!I19</f>
        <v>17.375</v>
      </c>
      <c r="AG17" s="319"/>
      <c r="AH17" s="320"/>
    </row>
    <row r="18" spans="1:34" ht="15">
      <c r="A18" s="263" t="s">
        <v>28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64"/>
      <c r="Q18" s="109"/>
      <c r="R18" s="2"/>
      <c r="S18" s="122"/>
      <c r="T18" s="6"/>
      <c r="U18" s="6" t="s">
        <v>38</v>
      </c>
      <c r="V18" s="6"/>
      <c r="W18" s="6"/>
      <c r="X18" s="6"/>
      <c r="Y18" s="122"/>
      <c r="Z18" s="122"/>
      <c r="AA18" s="122"/>
      <c r="AB18" s="392">
        <f>'Cálculo Auxiliares'!H20</f>
        <v>1.25</v>
      </c>
      <c r="AC18" s="392"/>
      <c r="AD18" s="392"/>
      <c r="AE18" s="122"/>
      <c r="AF18" s="319">
        <f>'Cálculo Auxiliares'!I20</f>
        <v>10.9375</v>
      </c>
      <c r="AG18" s="319"/>
      <c r="AH18" s="320"/>
    </row>
    <row r="19" spans="1:34" ht="15.75" thickBot="1">
      <c r="A19" s="109"/>
      <c r="B19" s="122"/>
      <c r="C19" s="122" t="s">
        <v>29</v>
      </c>
      <c r="D19" s="122"/>
      <c r="E19" s="122"/>
      <c r="F19" s="122"/>
      <c r="G19" s="121"/>
      <c r="H19" s="121"/>
      <c r="I19" s="122"/>
      <c r="J19" s="12"/>
      <c r="K19" s="12"/>
      <c r="L19" s="12">
        <v>0.2</v>
      </c>
      <c r="M19" s="128">
        <f>IF($C$17=1,'Cálculo Auxiliares'!L58,0)</f>
        <v>0</v>
      </c>
      <c r="N19" s="272">
        <f>(N$16*M19)</f>
        <v>0</v>
      </c>
      <c r="O19" s="272"/>
      <c r="P19" s="273"/>
      <c r="Q19" s="109"/>
      <c r="R19" s="2"/>
      <c r="S19" s="122"/>
      <c r="T19" s="122"/>
      <c r="U19" s="124" t="s">
        <v>43</v>
      </c>
      <c r="V19" s="122"/>
      <c r="W19" s="122"/>
      <c r="X19" s="122"/>
      <c r="Y19" s="122"/>
      <c r="Z19" s="122"/>
      <c r="AA19" s="122"/>
      <c r="AB19" s="299"/>
      <c r="AC19" s="299"/>
      <c r="AD19" s="299"/>
      <c r="AE19" s="122"/>
      <c r="AF19" s="309">
        <f>SUM(AF4:AH18)</f>
        <v>1816.4750000000001</v>
      </c>
      <c r="AG19" s="309"/>
      <c r="AH19" s="310"/>
    </row>
    <row r="20" spans="1:34" ht="15.75" thickBot="1">
      <c r="A20" s="109"/>
      <c r="B20" s="122"/>
      <c r="C20" s="122" t="s">
        <v>31</v>
      </c>
      <c r="D20" s="122"/>
      <c r="E20" s="122"/>
      <c r="F20" s="122"/>
      <c r="G20" s="121"/>
      <c r="H20" s="121"/>
      <c r="I20" s="122"/>
      <c r="J20" s="128"/>
      <c r="K20" s="128"/>
      <c r="L20" s="128">
        <v>0.015</v>
      </c>
      <c r="M20" s="128">
        <f>IF($C$17=1,'Cálculo Auxiliares'!L59,0)</f>
        <v>0</v>
      </c>
      <c r="N20" s="272">
        <f>(N$16*M20)</f>
        <v>0</v>
      </c>
      <c r="O20" s="272"/>
      <c r="P20" s="273"/>
      <c r="Q20" s="66"/>
      <c r="R20" s="67"/>
      <c r="S20" s="68"/>
      <c r="T20" s="275" t="s">
        <v>44</v>
      </c>
      <c r="U20" s="275"/>
      <c r="V20" s="275"/>
      <c r="W20" s="275"/>
      <c r="X20" s="275"/>
      <c r="Y20" s="275"/>
      <c r="Z20" s="69"/>
      <c r="AA20" s="69"/>
      <c r="AB20" s="69"/>
      <c r="AC20" s="69"/>
      <c r="AD20" s="69"/>
      <c r="AE20" s="69"/>
      <c r="AF20" s="274">
        <f>SUM(N54,AF19)</f>
        <v>188255.53423999998</v>
      </c>
      <c r="AG20" s="275"/>
      <c r="AH20" s="276"/>
    </row>
    <row r="21" spans="1:34" ht="15">
      <c r="A21" s="109"/>
      <c r="B21" s="122"/>
      <c r="C21" s="122" t="s">
        <v>33</v>
      </c>
      <c r="D21" s="122"/>
      <c r="E21" s="122"/>
      <c r="F21" s="122"/>
      <c r="G21" s="121"/>
      <c r="H21" s="121"/>
      <c r="I21" s="122"/>
      <c r="J21" s="128"/>
      <c r="K21" s="128"/>
      <c r="L21" s="128">
        <v>0.01</v>
      </c>
      <c r="M21" s="128">
        <f>IF($C$17=1,'Cálculo Auxiliares'!L60,0)</f>
        <v>0</v>
      </c>
      <c r="N21" s="272">
        <f aca="true" t="shared" si="0" ref="N21:N26">(N$16*M21)</f>
        <v>0</v>
      </c>
      <c r="O21" s="272"/>
      <c r="P21" s="273"/>
      <c r="Q21" s="81"/>
      <c r="R21" s="82"/>
      <c r="S21" s="83"/>
      <c r="T21" s="84" t="s">
        <v>46</v>
      </c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5"/>
      <c r="AH21" s="86"/>
    </row>
    <row r="22" spans="1:34" ht="15">
      <c r="A22" s="109"/>
      <c r="B22" s="122"/>
      <c r="C22" s="122" t="s">
        <v>35</v>
      </c>
      <c r="D22" s="122"/>
      <c r="E22" s="122"/>
      <c r="F22" s="122"/>
      <c r="G22" s="121"/>
      <c r="H22" s="121"/>
      <c r="I22" s="122"/>
      <c r="J22" s="128"/>
      <c r="K22" s="128"/>
      <c r="L22" s="128">
        <v>0.002</v>
      </c>
      <c r="M22" s="128">
        <f>IF($C$17=1,'Cálculo Auxiliares'!L61,0)</f>
        <v>0</v>
      </c>
      <c r="N22" s="272">
        <f t="shared" si="0"/>
        <v>0</v>
      </c>
      <c r="O22" s="272"/>
      <c r="P22" s="273"/>
      <c r="Q22" s="109"/>
      <c r="R22" s="2"/>
      <c r="S22" s="122"/>
      <c r="T22" s="122"/>
      <c r="U22" s="122" t="s">
        <v>48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303">
        <f>AF20</f>
        <v>188255.53423999998</v>
      </c>
      <c r="AG22" s="303"/>
      <c r="AH22" s="304"/>
    </row>
    <row r="23" spans="1:34" ht="15">
      <c r="A23" s="109"/>
      <c r="B23" s="122"/>
      <c r="C23" s="122" t="s">
        <v>37</v>
      </c>
      <c r="D23" s="122"/>
      <c r="E23" s="122"/>
      <c r="F23" s="122"/>
      <c r="G23" s="121"/>
      <c r="H23" s="121"/>
      <c r="I23" s="122"/>
      <c r="J23" s="128"/>
      <c r="K23" s="128"/>
      <c r="L23" s="128">
        <v>0.025</v>
      </c>
      <c r="M23" s="128">
        <f>IF($C$17=1,'Cálculo Auxiliares'!L62,0)</f>
        <v>0</v>
      </c>
      <c r="N23" s="272">
        <f t="shared" si="0"/>
        <v>0</v>
      </c>
      <c r="O23" s="272"/>
      <c r="P23" s="273"/>
      <c r="Q23" s="109"/>
      <c r="R23" s="2"/>
      <c r="S23" s="122"/>
      <c r="T23" s="122"/>
      <c r="U23" s="122" t="s">
        <v>50</v>
      </c>
      <c r="V23" s="122"/>
      <c r="W23" s="122"/>
      <c r="X23" s="122"/>
      <c r="Y23" s="122"/>
      <c r="Z23" s="122"/>
      <c r="AA23" s="122"/>
      <c r="AB23" s="122"/>
      <c r="AC23" s="122"/>
      <c r="AD23" s="122"/>
      <c r="AE23" s="16">
        <v>0.04</v>
      </c>
      <c r="AF23" s="305">
        <f>(AF22*AE23)</f>
        <v>7530.221369599999</v>
      </c>
      <c r="AG23" s="305"/>
      <c r="AH23" s="306"/>
    </row>
    <row r="24" spans="1:34" ht="15">
      <c r="A24" s="109"/>
      <c r="B24" s="122"/>
      <c r="C24" s="122" t="s">
        <v>39</v>
      </c>
      <c r="D24" s="122"/>
      <c r="E24" s="122"/>
      <c r="F24" s="122"/>
      <c r="G24" s="121"/>
      <c r="H24" s="121"/>
      <c r="I24" s="122"/>
      <c r="J24" s="128"/>
      <c r="K24" s="128"/>
      <c r="L24" s="128">
        <v>0.08</v>
      </c>
      <c r="M24" s="128">
        <v>0.08</v>
      </c>
      <c r="N24" s="272">
        <f t="shared" si="0"/>
        <v>8836.127999999999</v>
      </c>
      <c r="O24" s="272"/>
      <c r="P24" s="273"/>
      <c r="Q24" s="109"/>
      <c r="R24" s="2"/>
      <c r="S24" s="122"/>
      <c r="T24" s="122"/>
      <c r="U24" s="124" t="s">
        <v>43</v>
      </c>
      <c r="V24" s="122"/>
      <c r="W24" s="122"/>
      <c r="X24" s="122"/>
      <c r="Y24" s="122"/>
      <c r="Z24" s="122"/>
      <c r="AA24" s="122"/>
      <c r="AB24" s="122"/>
      <c r="AC24" s="122"/>
      <c r="AD24" s="122"/>
      <c r="AE24" s="12"/>
      <c r="AF24" s="303">
        <f>SUM(AF22:AH23)</f>
        <v>195785.7556096</v>
      </c>
      <c r="AG24" s="303"/>
      <c r="AH24" s="304"/>
    </row>
    <row r="25" spans="1:34" ht="15">
      <c r="A25" s="109"/>
      <c r="B25" s="122"/>
      <c r="C25" s="122" t="s">
        <v>40</v>
      </c>
      <c r="D25" s="122"/>
      <c r="E25" s="122"/>
      <c r="F25" s="122"/>
      <c r="G25" s="121"/>
      <c r="H25" s="121"/>
      <c r="I25" s="122"/>
      <c r="J25" s="128"/>
      <c r="K25" s="128"/>
      <c r="L25" s="128">
        <v>0.03</v>
      </c>
      <c r="M25" s="128">
        <f>IF($C$17=1,'Cálculo Auxiliares'!L64,0)</f>
        <v>0</v>
      </c>
      <c r="N25" s="272">
        <f t="shared" si="0"/>
        <v>0</v>
      </c>
      <c r="O25" s="272"/>
      <c r="P25" s="273"/>
      <c r="Q25" s="87"/>
      <c r="R25" s="77"/>
      <c r="S25" s="71"/>
      <c r="T25" s="84" t="s">
        <v>53</v>
      </c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88"/>
      <c r="AH25" s="89"/>
    </row>
    <row r="26" spans="1:34" ht="15">
      <c r="A26" s="109"/>
      <c r="B26" s="122"/>
      <c r="C26" s="122" t="s">
        <v>41</v>
      </c>
      <c r="D26" s="122"/>
      <c r="E26" s="122"/>
      <c r="F26" s="122"/>
      <c r="G26" s="121"/>
      <c r="H26" s="121"/>
      <c r="I26" s="122"/>
      <c r="J26" s="128"/>
      <c r="K26" s="128"/>
      <c r="L26" s="128">
        <v>0.006</v>
      </c>
      <c r="M26" s="128">
        <f>IF($C$17=1,'Cálculo Auxiliares'!L65,0)</f>
        <v>0</v>
      </c>
      <c r="N26" s="272">
        <f t="shared" si="0"/>
        <v>0</v>
      </c>
      <c r="O26" s="272"/>
      <c r="P26" s="273"/>
      <c r="Q26" s="109"/>
      <c r="R26" s="2"/>
      <c r="S26" s="122"/>
      <c r="T26" s="122"/>
      <c r="U26" s="122" t="s">
        <v>55</v>
      </c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307">
        <f>AF24</f>
        <v>195785.7556096</v>
      </c>
      <c r="AG26" s="307"/>
      <c r="AH26" s="308"/>
    </row>
    <row r="27" spans="1:34" ht="15">
      <c r="A27" s="109"/>
      <c r="B27" s="122"/>
      <c r="C27" s="13" t="s">
        <v>42</v>
      </c>
      <c r="D27" s="13"/>
      <c r="E27" s="13"/>
      <c r="F27" s="13"/>
      <c r="G27" s="121"/>
      <c r="H27" s="121"/>
      <c r="I27" s="122"/>
      <c r="J27" s="121"/>
      <c r="K27" s="130"/>
      <c r="L27" s="130"/>
      <c r="M27" s="128">
        <f>SUM(M19:M26)</f>
        <v>0.08</v>
      </c>
      <c r="N27" s="294">
        <f>SUM(N19:P26)</f>
        <v>8836.127999999999</v>
      </c>
      <c r="O27" s="294"/>
      <c r="P27" s="295"/>
      <c r="Q27" s="109"/>
      <c r="R27" s="2"/>
      <c r="S27" s="122"/>
      <c r="T27" s="122"/>
      <c r="U27" s="122" t="s">
        <v>57</v>
      </c>
      <c r="V27" s="122"/>
      <c r="W27" s="122"/>
      <c r="X27" s="122"/>
      <c r="Y27" s="122"/>
      <c r="Z27" s="122"/>
      <c r="AA27" s="122"/>
      <c r="AB27" s="122"/>
      <c r="AC27" s="122"/>
      <c r="AD27" s="122"/>
      <c r="AE27" s="16">
        <v>0.08</v>
      </c>
      <c r="AF27" s="305">
        <f>(AE27*AF26)</f>
        <v>15662.860448767999</v>
      </c>
      <c r="AG27" s="305"/>
      <c r="AH27" s="306"/>
    </row>
    <row r="28" spans="1:34" ht="15">
      <c r="A28" s="109"/>
      <c r="B28" s="122"/>
      <c r="C28" s="122"/>
      <c r="D28" s="122"/>
      <c r="E28" s="13"/>
      <c r="F28" s="122"/>
      <c r="G28" s="122"/>
      <c r="H28" s="122"/>
      <c r="I28" s="122"/>
      <c r="J28" s="122"/>
      <c r="K28" s="14"/>
      <c r="L28" s="130"/>
      <c r="M28" s="130"/>
      <c r="N28" s="272"/>
      <c r="O28" s="272"/>
      <c r="P28" s="273"/>
      <c r="Q28" s="109"/>
      <c r="R28" s="2"/>
      <c r="S28" s="122"/>
      <c r="T28" s="122"/>
      <c r="U28" s="124" t="s">
        <v>43</v>
      </c>
      <c r="V28" s="124"/>
      <c r="W28" s="122"/>
      <c r="X28" s="122"/>
      <c r="Y28" s="122"/>
      <c r="Z28" s="122"/>
      <c r="AA28" s="122"/>
      <c r="AB28" s="122"/>
      <c r="AC28" s="122"/>
      <c r="AD28" s="122"/>
      <c r="AE28" s="122"/>
      <c r="AF28" s="303">
        <f>SUM(AF26:AH27)</f>
        <v>211448.616058368</v>
      </c>
      <c r="AG28" s="303"/>
      <c r="AH28" s="304"/>
    </row>
    <row r="29" spans="1:34" ht="15">
      <c r="A29" s="277" t="s">
        <v>45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78"/>
      <c r="Q29" s="87"/>
      <c r="R29" s="77"/>
      <c r="S29" s="71"/>
      <c r="T29" s="84" t="s">
        <v>60</v>
      </c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90"/>
      <c r="AG29" s="91"/>
      <c r="AH29" s="92"/>
    </row>
    <row r="30" spans="1:34" ht="15">
      <c r="A30" s="109"/>
      <c r="B30" s="122"/>
      <c r="C30" s="15" t="s">
        <v>47</v>
      </c>
      <c r="D30" s="15"/>
      <c r="E30" s="15"/>
      <c r="F30" s="15"/>
      <c r="G30" s="121"/>
      <c r="H30" s="121"/>
      <c r="I30" s="122"/>
      <c r="J30" s="271">
        <v>0.11111111111111109</v>
      </c>
      <c r="K30" s="271"/>
      <c r="L30" s="271"/>
      <c r="M30" s="271"/>
      <c r="N30" s="272">
        <f>(N$16*J30)</f>
        <v>12272.399999999996</v>
      </c>
      <c r="O30" s="272"/>
      <c r="P30" s="273"/>
      <c r="Q30" s="109"/>
      <c r="R30" s="2"/>
      <c r="S30" s="122"/>
      <c r="T30" s="11"/>
      <c r="U30" s="122" t="s">
        <v>62</v>
      </c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303">
        <f>AF28</f>
        <v>211448.616058368</v>
      </c>
      <c r="AG30" s="303"/>
      <c r="AH30" s="304"/>
    </row>
    <row r="31" spans="1:34" ht="15">
      <c r="A31" s="109"/>
      <c r="B31" s="122"/>
      <c r="C31" s="15" t="s">
        <v>49</v>
      </c>
      <c r="D31" s="15"/>
      <c r="E31" s="15"/>
      <c r="F31" s="15"/>
      <c r="G31" s="121"/>
      <c r="H31" s="121"/>
      <c r="I31" s="122"/>
      <c r="J31" s="261">
        <v>0.0194</v>
      </c>
      <c r="K31" s="262"/>
      <c r="L31" s="262"/>
      <c r="M31" s="262"/>
      <c r="N31" s="272">
        <f aca="true" t="shared" si="1" ref="N31:N37">(N$16*J31)</f>
        <v>2142.76104</v>
      </c>
      <c r="O31" s="272"/>
      <c r="P31" s="273"/>
      <c r="Q31" s="109"/>
      <c r="R31" s="2"/>
      <c r="S31" s="122"/>
      <c r="T31" s="11"/>
      <c r="U31" s="122" t="s">
        <v>63</v>
      </c>
      <c r="V31" s="122"/>
      <c r="W31" s="122"/>
      <c r="X31" s="122"/>
      <c r="Y31" s="122"/>
      <c r="Z31" s="122"/>
      <c r="AA31" s="122"/>
      <c r="AB31" s="122"/>
      <c r="AC31" s="122"/>
      <c r="AD31" s="122"/>
      <c r="AE31" s="18">
        <f>IF($C$17=1,'Cálculo Auxiliares'!L91,0)</f>
        <v>0</v>
      </c>
      <c r="AF31" s="301">
        <f>(AF$30*AE31)</f>
        <v>0</v>
      </c>
      <c r="AG31" s="301"/>
      <c r="AH31" s="302"/>
    </row>
    <row r="32" spans="1:34" ht="15">
      <c r="A32" s="109"/>
      <c r="B32" s="122"/>
      <c r="C32" s="15" t="s">
        <v>51</v>
      </c>
      <c r="D32" s="15"/>
      <c r="E32" s="15"/>
      <c r="F32" s="15"/>
      <c r="G32" s="121"/>
      <c r="H32" s="121"/>
      <c r="I32" s="122"/>
      <c r="J32" s="261">
        <v>0.0139</v>
      </c>
      <c r="K32" s="262"/>
      <c r="L32" s="262"/>
      <c r="M32" s="262"/>
      <c r="N32" s="272">
        <f t="shared" si="1"/>
        <v>1535.27724</v>
      </c>
      <c r="O32" s="272"/>
      <c r="P32" s="273"/>
      <c r="Q32" s="109"/>
      <c r="R32" s="2"/>
      <c r="S32" s="122"/>
      <c r="T32" s="11"/>
      <c r="U32" s="122" t="s">
        <v>65</v>
      </c>
      <c r="V32" s="122"/>
      <c r="W32" s="122"/>
      <c r="X32" s="122"/>
      <c r="Y32" s="122"/>
      <c r="Z32" s="122"/>
      <c r="AA32" s="122"/>
      <c r="AB32" s="122"/>
      <c r="AC32" s="122"/>
      <c r="AD32" s="122"/>
      <c r="AE32" s="18">
        <f>IF($C$17=1,'Cálculo Auxiliares'!L92,0)</f>
        <v>0</v>
      </c>
      <c r="AF32" s="301">
        <f>(AF$30*AE32)</f>
        <v>0</v>
      </c>
      <c r="AG32" s="301"/>
      <c r="AH32" s="302"/>
    </row>
    <row r="33" spans="1:34" ht="15">
      <c r="A33" s="109"/>
      <c r="B33" s="122"/>
      <c r="C33" s="15" t="s">
        <v>52</v>
      </c>
      <c r="D33" s="15"/>
      <c r="E33" s="15"/>
      <c r="F33" s="15"/>
      <c r="G33" s="121"/>
      <c r="H33" s="121"/>
      <c r="I33" s="122"/>
      <c r="J33" s="261">
        <v>0.0033</v>
      </c>
      <c r="K33" s="262"/>
      <c r="L33" s="262"/>
      <c r="M33" s="262"/>
      <c r="N33" s="272">
        <f t="shared" si="1"/>
        <v>364.49028</v>
      </c>
      <c r="O33" s="272"/>
      <c r="P33" s="273"/>
      <c r="Q33" s="109"/>
      <c r="R33" s="2"/>
      <c r="S33" s="122"/>
      <c r="T33" s="122"/>
      <c r="U33" s="122" t="s">
        <v>67</v>
      </c>
      <c r="V33" s="122"/>
      <c r="W33" s="122"/>
      <c r="X33" s="122"/>
      <c r="Y33" s="122"/>
      <c r="Z33" s="122"/>
      <c r="AA33" s="122"/>
      <c r="AB33" s="122"/>
      <c r="AC33" s="122"/>
      <c r="AD33" s="122"/>
      <c r="AE33" s="18">
        <f>IF($C$17=1,'Cálculo Auxiliares'!L93,0)</f>
        <v>0</v>
      </c>
      <c r="AF33" s="301">
        <f>(AF$30*AE33)</f>
        <v>0</v>
      </c>
      <c r="AG33" s="301"/>
      <c r="AH33" s="302"/>
    </row>
    <row r="34" spans="1:34" ht="15">
      <c r="A34" s="109"/>
      <c r="B34" s="122"/>
      <c r="C34" s="15" t="s">
        <v>54</v>
      </c>
      <c r="D34" s="15"/>
      <c r="E34" s="15"/>
      <c r="F34" s="15"/>
      <c r="G34" s="121"/>
      <c r="H34" s="121"/>
      <c r="I34" s="122"/>
      <c r="J34" s="261">
        <v>0.0027</v>
      </c>
      <c r="K34" s="262"/>
      <c r="L34" s="262"/>
      <c r="M34" s="262"/>
      <c r="N34" s="272">
        <f t="shared" si="1"/>
        <v>298.21932</v>
      </c>
      <c r="O34" s="272"/>
      <c r="P34" s="273"/>
      <c r="Q34" s="109"/>
      <c r="R34" s="2"/>
      <c r="S34" s="122"/>
      <c r="T34" s="122"/>
      <c r="U34" s="122" t="s">
        <v>69</v>
      </c>
      <c r="V34" s="122"/>
      <c r="W34" s="122"/>
      <c r="X34" s="122"/>
      <c r="Y34" s="122"/>
      <c r="Z34" s="122"/>
      <c r="AA34" s="122"/>
      <c r="AB34" s="122"/>
      <c r="AC34" s="122"/>
      <c r="AD34" s="122"/>
      <c r="AE34" s="18">
        <f>IF($C$17=2,'Cálculo Auxiliares'!L94,0)</f>
        <v>0</v>
      </c>
      <c r="AF34" s="301">
        <f>(AF$30*AE34)</f>
        <v>0</v>
      </c>
      <c r="AG34" s="301"/>
      <c r="AH34" s="302"/>
    </row>
    <row r="35" spans="1:34" ht="15">
      <c r="A35" s="109"/>
      <c r="B35" s="122"/>
      <c r="C35" s="17" t="s">
        <v>56</v>
      </c>
      <c r="D35" s="17"/>
      <c r="E35" s="17"/>
      <c r="F35" s="17"/>
      <c r="G35" s="121"/>
      <c r="H35" s="121"/>
      <c r="I35" s="122"/>
      <c r="J35" s="298">
        <v>0.0007</v>
      </c>
      <c r="K35" s="298"/>
      <c r="L35" s="298"/>
      <c r="M35" s="298"/>
      <c r="N35" s="272">
        <f t="shared" si="1"/>
        <v>77.31612</v>
      </c>
      <c r="O35" s="272"/>
      <c r="P35" s="273"/>
      <c r="Q35" s="109"/>
      <c r="R35" s="2"/>
      <c r="S35" s="122"/>
      <c r="T35" s="122"/>
      <c r="U35" s="124" t="s">
        <v>71</v>
      </c>
      <c r="V35" s="124"/>
      <c r="W35" s="124"/>
      <c r="X35" s="122"/>
      <c r="Y35" s="122"/>
      <c r="Z35" s="122"/>
      <c r="AA35" s="122"/>
      <c r="AB35" s="122"/>
      <c r="AC35" s="122"/>
      <c r="AD35" s="20"/>
      <c r="AE35" s="21">
        <f>SUM(AE31:AE34)</f>
        <v>0</v>
      </c>
      <c r="AF35" s="269">
        <f>SUM(AF31:AH34)</f>
        <v>0</v>
      </c>
      <c r="AG35" s="269"/>
      <c r="AH35" s="270"/>
    </row>
    <row r="36" spans="1:34" ht="15.75" thickBot="1">
      <c r="A36" s="109"/>
      <c r="B36" s="122"/>
      <c r="C36" s="15" t="s">
        <v>58</v>
      </c>
      <c r="D36" s="15"/>
      <c r="E36" s="15"/>
      <c r="F36" s="15"/>
      <c r="G36" s="121"/>
      <c r="H36" s="121"/>
      <c r="I36" s="122"/>
      <c r="J36" s="261">
        <v>0.0002</v>
      </c>
      <c r="K36" s="262"/>
      <c r="L36" s="262"/>
      <c r="M36" s="262"/>
      <c r="N36" s="272">
        <f t="shared" si="1"/>
        <v>22.09032</v>
      </c>
      <c r="O36" s="272"/>
      <c r="P36" s="273"/>
      <c r="Q36" s="109"/>
      <c r="R36" s="2"/>
      <c r="S36" s="122"/>
      <c r="T36" s="122"/>
      <c r="U36" s="122"/>
      <c r="V36" s="9"/>
      <c r="W36" s="122"/>
      <c r="X36" s="122"/>
      <c r="Y36" s="122"/>
      <c r="Z36" s="122"/>
      <c r="AA36" s="122"/>
      <c r="AB36" s="122"/>
      <c r="AC36" s="122"/>
      <c r="AD36" s="122"/>
      <c r="AE36" s="122"/>
      <c r="AF36" s="299"/>
      <c r="AG36" s="299"/>
      <c r="AH36" s="300"/>
    </row>
    <row r="37" spans="1:34" ht="15">
      <c r="A37" s="109"/>
      <c r="B37" s="122"/>
      <c r="C37" s="15" t="s">
        <v>59</v>
      </c>
      <c r="D37" s="15"/>
      <c r="E37" s="15"/>
      <c r="F37" s="15"/>
      <c r="G37" s="121"/>
      <c r="H37" s="121"/>
      <c r="I37" s="122"/>
      <c r="J37" s="271">
        <v>0.0833333333333333</v>
      </c>
      <c r="K37" s="271"/>
      <c r="L37" s="271"/>
      <c r="M37" s="271"/>
      <c r="N37" s="272">
        <f t="shared" si="1"/>
        <v>9204.299999999996</v>
      </c>
      <c r="O37" s="272"/>
      <c r="P37" s="273"/>
      <c r="Q37" s="58"/>
      <c r="R37" s="59"/>
      <c r="S37" s="60"/>
      <c r="T37" s="61" t="s">
        <v>74</v>
      </c>
      <c r="U37" s="61"/>
      <c r="V37" s="61"/>
      <c r="W37" s="61"/>
      <c r="X37" s="61"/>
      <c r="Y37" s="61"/>
      <c r="Z37" s="61"/>
      <c r="AA37" s="62"/>
      <c r="AB37" s="62"/>
      <c r="AC37" s="60"/>
      <c r="AD37" s="60"/>
      <c r="AE37" s="60"/>
      <c r="AF37" s="292">
        <f>SUM(AF30,AF35)</f>
        <v>211448.616058368</v>
      </c>
      <c r="AG37" s="292"/>
      <c r="AH37" s="293"/>
    </row>
    <row r="38" spans="1:34" ht="15.75" thickBot="1">
      <c r="A38" s="109"/>
      <c r="B38" s="122"/>
      <c r="C38" s="13" t="s">
        <v>61</v>
      </c>
      <c r="D38" s="122"/>
      <c r="E38" s="122"/>
      <c r="F38" s="122"/>
      <c r="G38" s="121"/>
      <c r="H38" s="121"/>
      <c r="I38" s="122"/>
      <c r="J38" s="122"/>
      <c r="K38" s="122"/>
      <c r="L38" s="284">
        <f>SUM(J30:M37)</f>
        <v>0.23464444444444438</v>
      </c>
      <c r="M38" s="284"/>
      <c r="N38" s="294">
        <f>SUM(N30:P37)</f>
        <v>25916.854319999988</v>
      </c>
      <c r="O38" s="294"/>
      <c r="P38" s="295"/>
      <c r="Q38" s="63"/>
      <c r="R38" s="64"/>
      <c r="S38" s="64"/>
      <c r="T38" s="65" t="s">
        <v>76</v>
      </c>
      <c r="U38" s="65"/>
      <c r="V38" s="65"/>
      <c r="W38" s="65"/>
      <c r="X38" s="65"/>
      <c r="Y38" s="65"/>
      <c r="Z38" s="65"/>
      <c r="AA38" s="64"/>
      <c r="AB38" s="64"/>
      <c r="AC38" s="64"/>
      <c r="AD38" s="64"/>
      <c r="AE38" s="64"/>
      <c r="AF38" s="296">
        <f>(AF37*12)</f>
        <v>2537383.392700416</v>
      </c>
      <c r="AG38" s="296"/>
      <c r="AH38" s="297"/>
    </row>
    <row r="39" spans="1:34" ht="15.75" thickBot="1">
      <c r="A39" s="109"/>
      <c r="B39" s="122"/>
      <c r="C39" s="122"/>
      <c r="D39" s="122"/>
      <c r="E39" s="13"/>
      <c r="F39" s="122"/>
      <c r="G39" s="122"/>
      <c r="H39" s="122"/>
      <c r="I39" s="122"/>
      <c r="J39" s="122"/>
      <c r="K39" s="122"/>
      <c r="L39" s="130"/>
      <c r="M39" s="130"/>
      <c r="N39" s="126"/>
      <c r="O39" s="126"/>
      <c r="P39" s="127"/>
      <c r="Q39" s="185"/>
      <c r="R39" s="186"/>
      <c r="S39" s="186"/>
      <c r="T39" s="187" t="s">
        <v>128</v>
      </c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274">
        <f>AF37/120</f>
        <v>1762.0718004864</v>
      </c>
      <c r="AG39" s="275"/>
      <c r="AH39" s="276"/>
    </row>
    <row r="40" spans="1:34" ht="15">
      <c r="A40" s="277" t="s">
        <v>64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78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5">
      <c r="A41" s="109"/>
      <c r="B41" s="122"/>
      <c r="C41" s="15" t="s">
        <v>66</v>
      </c>
      <c r="D41" s="15"/>
      <c r="E41" s="15"/>
      <c r="F41" s="15"/>
      <c r="G41" s="121"/>
      <c r="H41" s="121"/>
      <c r="I41" s="122"/>
      <c r="J41" s="122"/>
      <c r="K41" s="19"/>
      <c r="L41" s="129"/>
      <c r="M41" s="129">
        <v>0.0042</v>
      </c>
      <c r="N41" s="279">
        <f>(N$16*M41)</f>
        <v>463.89671999999996</v>
      </c>
      <c r="O41" s="279"/>
      <c r="P41" s="280"/>
      <c r="Q41" s="23"/>
      <c r="R41" s="23"/>
      <c r="S41" s="23" t="s">
        <v>151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5">
      <c r="A42" s="109"/>
      <c r="B42" s="122"/>
      <c r="C42" s="15" t="s">
        <v>68</v>
      </c>
      <c r="D42" s="15"/>
      <c r="E42" s="15"/>
      <c r="F42" s="15"/>
      <c r="G42" s="121"/>
      <c r="H42" s="121"/>
      <c r="I42" s="122"/>
      <c r="J42" s="122"/>
      <c r="K42" s="19"/>
      <c r="L42" s="129"/>
      <c r="M42" s="129">
        <v>0.0016</v>
      </c>
      <c r="N42" s="279">
        <f aca="true" t="shared" si="2" ref="N42:N47">(N$16*M42)</f>
        <v>176.72256</v>
      </c>
      <c r="O42" s="279"/>
      <c r="P42" s="280"/>
      <c r="Q42" s="23"/>
      <c r="R42" s="23"/>
      <c r="S42" s="23" t="s">
        <v>152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5">
      <c r="A43" s="109"/>
      <c r="B43" s="122"/>
      <c r="C43" s="15" t="s">
        <v>70</v>
      </c>
      <c r="D43" s="15"/>
      <c r="E43" s="15"/>
      <c r="F43" s="15"/>
      <c r="G43" s="121"/>
      <c r="H43" s="121"/>
      <c r="I43" s="122"/>
      <c r="J43" s="122"/>
      <c r="K43" s="19"/>
      <c r="L43" s="129"/>
      <c r="M43" s="129">
        <v>0.0003</v>
      </c>
      <c r="N43" s="279">
        <f t="shared" si="2"/>
        <v>33.135479999999994</v>
      </c>
      <c r="O43" s="279"/>
      <c r="P43" s="280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">
      <c r="A44" s="109"/>
      <c r="B44" s="122"/>
      <c r="C44" s="15" t="s">
        <v>72</v>
      </c>
      <c r="D44" s="15"/>
      <c r="E44" s="15"/>
      <c r="F44" s="15"/>
      <c r="G44" s="121"/>
      <c r="H44" s="121"/>
      <c r="I44" s="122"/>
      <c r="J44" s="122"/>
      <c r="K44" s="19"/>
      <c r="L44" s="129"/>
      <c r="M44" s="129">
        <v>0.032</v>
      </c>
      <c r="N44" s="279">
        <f t="shared" si="2"/>
        <v>3534.4512</v>
      </c>
      <c r="O44" s="279"/>
      <c r="P44" s="280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5">
      <c r="A45" s="109"/>
      <c r="B45" s="122"/>
      <c r="C45" s="15" t="s">
        <v>73</v>
      </c>
      <c r="D45" s="15"/>
      <c r="E45" s="15"/>
      <c r="F45" s="15"/>
      <c r="G45" s="121"/>
      <c r="H45" s="121"/>
      <c r="I45" s="122"/>
      <c r="J45" s="122"/>
      <c r="K45" s="19"/>
      <c r="L45" s="129"/>
      <c r="M45" s="129">
        <v>0.0004</v>
      </c>
      <c r="N45" s="279">
        <f t="shared" si="2"/>
        <v>44.18064</v>
      </c>
      <c r="O45" s="279"/>
      <c r="P45" s="280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5">
      <c r="A46" s="109"/>
      <c r="B46" s="122"/>
      <c r="C46" s="15" t="s">
        <v>75</v>
      </c>
      <c r="D46" s="15"/>
      <c r="E46" s="15"/>
      <c r="F46" s="15"/>
      <c r="G46" s="121"/>
      <c r="H46" s="121"/>
      <c r="I46" s="122"/>
      <c r="J46" s="122"/>
      <c r="K46" s="19"/>
      <c r="L46" s="129"/>
      <c r="M46" s="129">
        <v>0.0002</v>
      </c>
      <c r="N46" s="279">
        <f t="shared" si="2"/>
        <v>22.09032</v>
      </c>
      <c r="O46" s="279"/>
      <c r="P46" s="280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5">
      <c r="A47" s="109"/>
      <c r="B47" s="122"/>
      <c r="C47" s="15" t="s">
        <v>77</v>
      </c>
      <c r="D47" s="15"/>
      <c r="E47" s="15"/>
      <c r="F47" s="15"/>
      <c r="G47" s="121"/>
      <c r="H47" s="121"/>
      <c r="I47" s="122"/>
      <c r="J47" s="122"/>
      <c r="K47" s="122"/>
      <c r="L47" s="129">
        <v>0.0042</v>
      </c>
      <c r="M47" s="129">
        <f>IF(C17=1,'Cálculo Auxiliares'!L86,0)</f>
        <v>0</v>
      </c>
      <c r="N47" s="279">
        <f t="shared" si="2"/>
        <v>0</v>
      </c>
      <c r="O47" s="279"/>
      <c r="P47" s="280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5" customHeight="1">
      <c r="A48" s="109"/>
      <c r="B48" s="122"/>
      <c r="C48" s="13" t="s">
        <v>78</v>
      </c>
      <c r="D48" s="122"/>
      <c r="E48" s="122"/>
      <c r="F48" s="122"/>
      <c r="G48" s="121"/>
      <c r="H48" s="121"/>
      <c r="I48" s="122"/>
      <c r="J48" s="122"/>
      <c r="K48" s="122"/>
      <c r="L48" s="284">
        <f>SUM(M41:M47)</f>
        <v>0.0387</v>
      </c>
      <c r="M48" s="284"/>
      <c r="N48" s="285">
        <f>SUM(N41:P47)</f>
        <v>4274.47692</v>
      </c>
      <c r="O48" s="286"/>
      <c r="P48" s="287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16" ht="15">
      <c r="A49" s="109"/>
      <c r="B49" s="122"/>
      <c r="C49" s="13" t="s">
        <v>79</v>
      </c>
      <c r="D49" s="122"/>
      <c r="E49" s="122"/>
      <c r="F49" s="122"/>
      <c r="G49" s="121"/>
      <c r="H49" s="121"/>
      <c r="I49" s="122"/>
      <c r="J49" s="122"/>
      <c r="K49" s="122"/>
      <c r="L49" s="284">
        <f>SUM(M27,L38,L48)</f>
        <v>0.3533444444444444</v>
      </c>
      <c r="M49" s="284"/>
      <c r="N49" s="269">
        <f>SUM(N27,N38,N48)</f>
        <v>39027.45923999999</v>
      </c>
      <c r="O49" s="269"/>
      <c r="P49" s="270"/>
    </row>
    <row r="50" spans="1:16" ht="15">
      <c r="A50" s="93" t="s">
        <v>80</v>
      </c>
      <c r="B50" s="71"/>
      <c r="C50" s="94"/>
      <c r="D50" s="71"/>
      <c r="E50" s="71"/>
      <c r="F50" s="71"/>
      <c r="G50" s="95"/>
      <c r="H50" s="95"/>
      <c r="I50" s="71"/>
      <c r="J50" s="71"/>
      <c r="K50" s="71"/>
      <c r="L50" s="96"/>
      <c r="M50" s="96"/>
      <c r="N50" s="290"/>
      <c r="O50" s="290"/>
      <c r="P50" s="291"/>
    </row>
    <row r="51" spans="1:16" ht="15">
      <c r="A51" s="24" t="s">
        <v>81</v>
      </c>
      <c r="B51" s="124"/>
      <c r="C51" s="13"/>
      <c r="D51" s="124"/>
      <c r="E51" s="124"/>
      <c r="F51" s="122"/>
      <c r="G51" s="121"/>
      <c r="H51" s="25" t="s">
        <v>6</v>
      </c>
      <c r="I51" s="122"/>
      <c r="J51" s="122"/>
      <c r="K51" s="122"/>
      <c r="L51" s="130"/>
      <c r="M51" s="130"/>
      <c r="N51" s="266" t="s">
        <v>24</v>
      </c>
      <c r="O51" s="266"/>
      <c r="P51" s="267"/>
    </row>
    <row r="52" spans="1:16" ht="15">
      <c r="A52" s="109"/>
      <c r="B52" s="395">
        <v>14</v>
      </c>
      <c r="C52" s="395"/>
      <c r="D52" s="122"/>
      <c r="E52" s="122"/>
      <c r="F52" s="122"/>
      <c r="G52" s="121"/>
      <c r="H52" s="123">
        <v>2640</v>
      </c>
      <c r="I52" s="122"/>
      <c r="J52" s="122"/>
      <c r="K52" s="122"/>
      <c r="L52" s="130"/>
      <c r="M52" s="130"/>
      <c r="N52" s="269">
        <f>(H52*B52)</f>
        <v>36960</v>
      </c>
      <c r="O52" s="269"/>
      <c r="P52" s="270"/>
    </row>
    <row r="53" spans="1:16" ht="15.75" customHeight="1" thickBot="1">
      <c r="A53" s="26"/>
      <c r="B53" s="119"/>
      <c r="C53" s="27"/>
      <c r="D53" s="119"/>
      <c r="E53" s="119"/>
      <c r="F53" s="119"/>
      <c r="G53" s="121"/>
      <c r="H53" s="121"/>
      <c r="I53" s="119"/>
      <c r="J53" s="119"/>
      <c r="K53" s="119"/>
      <c r="L53" s="28"/>
      <c r="M53" s="28"/>
      <c r="N53" s="288"/>
      <c r="O53" s="288"/>
      <c r="P53" s="289"/>
    </row>
    <row r="54" spans="1:16" ht="15.75" thickBot="1">
      <c r="A54" s="55"/>
      <c r="B54" s="56" t="s">
        <v>82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281">
        <f>SUM(N16,N49,N52)</f>
        <v>186439.05923999997</v>
      </c>
      <c r="O54" s="282"/>
      <c r="P54" s="283"/>
    </row>
    <row r="55" spans="1:16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</sheetData>
  <sheetProtection password="CC25" sheet="1" selectLockedCells="1"/>
  <mergeCells count="127">
    <mergeCell ref="B52:C52"/>
    <mergeCell ref="N52:P52"/>
    <mergeCell ref="N43:P43"/>
    <mergeCell ref="N44:P44"/>
    <mergeCell ref="N45:P45"/>
    <mergeCell ref="AF37:AH37"/>
    <mergeCell ref="N46:P46"/>
    <mergeCell ref="AF38:AH38"/>
    <mergeCell ref="A40:P40"/>
    <mergeCell ref="N41:P41"/>
    <mergeCell ref="N42:P42"/>
    <mergeCell ref="N53:P53"/>
    <mergeCell ref="N54:P54"/>
    <mergeCell ref="N47:P47"/>
    <mergeCell ref="L48:M48"/>
    <mergeCell ref="N48:P48"/>
    <mergeCell ref="L49:M49"/>
    <mergeCell ref="N49:P49"/>
    <mergeCell ref="AF5:AH5"/>
    <mergeCell ref="AB5:AD5"/>
    <mergeCell ref="N50:P50"/>
    <mergeCell ref="N51:P51"/>
    <mergeCell ref="J36:M36"/>
    <mergeCell ref="N36:P36"/>
    <mergeCell ref="J37:M37"/>
    <mergeCell ref="N37:P37"/>
    <mergeCell ref="L38:M38"/>
    <mergeCell ref="N38:P38"/>
    <mergeCell ref="J33:M33"/>
    <mergeCell ref="N33:P33"/>
    <mergeCell ref="J34:M34"/>
    <mergeCell ref="N34:P34"/>
    <mergeCell ref="J35:M35"/>
    <mergeCell ref="N35:P35"/>
    <mergeCell ref="J31:M31"/>
    <mergeCell ref="N31:P31"/>
    <mergeCell ref="J32:M32"/>
    <mergeCell ref="N32:P32"/>
    <mergeCell ref="N28:P28"/>
    <mergeCell ref="A29:P29"/>
    <mergeCell ref="J30:M30"/>
    <mergeCell ref="N30:P30"/>
    <mergeCell ref="AF24:AH24"/>
    <mergeCell ref="AF28:AH28"/>
    <mergeCell ref="AF30:AH30"/>
    <mergeCell ref="AF31:AH31"/>
    <mergeCell ref="AF32:AH32"/>
    <mergeCell ref="N26:P26"/>
    <mergeCell ref="N27:P27"/>
    <mergeCell ref="AF26:AH26"/>
    <mergeCell ref="AF27:AH27"/>
    <mergeCell ref="AF19:AH19"/>
    <mergeCell ref="N24:P24"/>
    <mergeCell ref="N20:P20"/>
    <mergeCell ref="AB18:AD18"/>
    <mergeCell ref="AF18:AH18"/>
    <mergeCell ref="N25:P25"/>
    <mergeCell ref="N22:P22"/>
    <mergeCell ref="N23:P23"/>
    <mergeCell ref="AF22:AH22"/>
    <mergeCell ref="AF23:AH23"/>
    <mergeCell ref="N21:P21"/>
    <mergeCell ref="AB16:AD16"/>
    <mergeCell ref="AF16:AH16"/>
    <mergeCell ref="A18:P18"/>
    <mergeCell ref="N19:P19"/>
    <mergeCell ref="T20:Y20"/>
    <mergeCell ref="AF20:AH20"/>
    <mergeCell ref="N16:P16"/>
    <mergeCell ref="N17:P17"/>
    <mergeCell ref="AB19:AD19"/>
    <mergeCell ref="AB14:AD14"/>
    <mergeCell ref="AF14:AH14"/>
    <mergeCell ref="D15:E15"/>
    <mergeCell ref="G15:H15"/>
    <mergeCell ref="N15:P15"/>
    <mergeCell ref="AB17:AD17"/>
    <mergeCell ref="AF17:AH17"/>
    <mergeCell ref="AB15:AD15"/>
    <mergeCell ref="AF15:AH15"/>
    <mergeCell ref="N13:P13"/>
    <mergeCell ref="G14:H14"/>
    <mergeCell ref="J14:M14"/>
    <mergeCell ref="N14:P14"/>
    <mergeCell ref="A11:G11"/>
    <mergeCell ref="H11:K11"/>
    <mergeCell ref="N12:P12"/>
    <mergeCell ref="AB12:AD12"/>
    <mergeCell ref="AF12:AH12"/>
    <mergeCell ref="AB13:AD13"/>
    <mergeCell ref="AF13:AH13"/>
    <mergeCell ref="A4:P4"/>
    <mergeCell ref="A5:P5"/>
    <mergeCell ref="AF4:AH4"/>
    <mergeCell ref="AB4:AD4"/>
    <mergeCell ref="A9:G9"/>
    <mergeCell ref="H9:K9"/>
    <mergeCell ref="A1:P1"/>
    <mergeCell ref="AF1:AH1"/>
    <mergeCell ref="A2:E2"/>
    <mergeCell ref="F2:I2"/>
    <mergeCell ref="A3:E3"/>
    <mergeCell ref="F3:I3"/>
    <mergeCell ref="AC3:AD3"/>
    <mergeCell ref="AF33:AH33"/>
    <mergeCell ref="AF34:AH34"/>
    <mergeCell ref="AF35:AH35"/>
    <mergeCell ref="AF36:AH36"/>
    <mergeCell ref="AF39:AH39"/>
    <mergeCell ref="A6:P6"/>
    <mergeCell ref="AB6:AD6"/>
    <mergeCell ref="AF6:AH6"/>
    <mergeCell ref="AB7:AD7"/>
    <mergeCell ref="AF7:AH7"/>
    <mergeCell ref="A7:P7"/>
    <mergeCell ref="AB8:AD8"/>
    <mergeCell ref="AF8:AH8"/>
    <mergeCell ref="A8:G8"/>
    <mergeCell ref="H8:K8"/>
    <mergeCell ref="AB9:AD9"/>
    <mergeCell ref="AF9:AH9"/>
    <mergeCell ref="AB11:AD11"/>
    <mergeCell ref="AB10:AD10"/>
    <mergeCell ref="AF10:AH10"/>
    <mergeCell ref="A10:G10"/>
    <mergeCell ref="H10:K10"/>
    <mergeCell ref="AF11:AH11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56"/>
  <sheetViews>
    <sheetView showGridLines="0" zoomScalePageLayoutView="0" workbookViewId="0" topLeftCell="A1">
      <selection activeCell="C18" sqref="C18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72"/>
      <c r="R1" s="73"/>
      <c r="S1" s="74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340"/>
      <c r="AG1" s="340"/>
      <c r="AH1" s="341"/>
    </row>
    <row r="2" spans="1:34" ht="15">
      <c r="A2" s="381" t="s">
        <v>1</v>
      </c>
      <c r="B2" s="382"/>
      <c r="C2" s="382"/>
      <c r="D2" s="382"/>
      <c r="E2" s="382"/>
      <c r="F2" s="391" t="s">
        <v>2</v>
      </c>
      <c r="G2" s="391"/>
      <c r="H2" s="391"/>
      <c r="I2" s="391"/>
      <c r="J2" s="141"/>
      <c r="K2" s="141"/>
      <c r="L2" s="141"/>
      <c r="M2" s="141"/>
      <c r="N2" s="141"/>
      <c r="O2" s="141"/>
      <c r="P2" s="1"/>
      <c r="Q2" s="76" t="s">
        <v>3</v>
      </c>
      <c r="R2" s="77"/>
      <c r="S2" s="71"/>
      <c r="T2" s="71"/>
      <c r="U2" s="78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9"/>
      <c r="AG2" s="79"/>
      <c r="AH2" s="80"/>
    </row>
    <row r="3" spans="1:34" ht="15">
      <c r="A3" s="381" t="s">
        <v>4</v>
      </c>
      <c r="B3" s="382"/>
      <c r="C3" s="382"/>
      <c r="D3" s="382"/>
      <c r="E3" s="382"/>
      <c r="F3" s="391" t="s">
        <v>2</v>
      </c>
      <c r="G3" s="391"/>
      <c r="H3" s="391"/>
      <c r="I3" s="391"/>
      <c r="J3" s="141"/>
      <c r="K3" s="141"/>
      <c r="L3" s="141"/>
      <c r="M3" s="141"/>
      <c r="N3" s="141"/>
      <c r="O3" s="141"/>
      <c r="P3" s="1"/>
      <c r="Q3" s="109"/>
      <c r="R3" s="2"/>
      <c r="S3" s="135"/>
      <c r="T3" s="3" t="s">
        <v>5</v>
      </c>
      <c r="U3" s="141"/>
      <c r="V3" s="135"/>
      <c r="W3" s="135"/>
      <c r="X3" s="135"/>
      <c r="Y3" s="135"/>
      <c r="Z3" s="135"/>
      <c r="AA3" s="135"/>
      <c r="AB3" s="135"/>
      <c r="AC3" s="286" t="s">
        <v>6</v>
      </c>
      <c r="AD3" s="286"/>
      <c r="AE3" s="135"/>
      <c r="AF3" s="4"/>
      <c r="AG3" s="4"/>
      <c r="AH3" s="5"/>
    </row>
    <row r="4" spans="1:34" ht="15">
      <c r="A4" s="384" t="s">
        <v>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  <c r="Q4" s="109"/>
      <c r="R4" s="2"/>
      <c r="S4" s="6"/>
      <c r="T4" s="6"/>
      <c r="U4" s="6" t="s">
        <v>99</v>
      </c>
      <c r="V4" s="6"/>
      <c r="W4" s="6"/>
      <c r="X4" s="6"/>
      <c r="Y4" s="6"/>
      <c r="Z4" s="135"/>
      <c r="AA4" s="135"/>
      <c r="AB4" s="380">
        <f>'Cálculo Auxiliares'!V4</f>
        <v>0.6666666666666666</v>
      </c>
      <c r="AC4" s="380"/>
      <c r="AD4" s="380"/>
      <c r="AE4" s="135"/>
      <c r="AF4" s="319">
        <f>'Cálculo Auxiliares'!W4</f>
        <v>4.1</v>
      </c>
      <c r="AG4" s="319"/>
      <c r="AH4" s="320"/>
    </row>
    <row r="5" spans="1:34" ht="15">
      <c r="A5" s="387" t="s">
        <v>94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9"/>
      <c r="Q5" s="109"/>
      <c r="R5" s="2"/>
      <c r="S5" s="6"/>
      <c r="T5" s="6"/>
      <c r="U5" s="6" t="s">
        <v>8</v>
      </c>
      <c r="V5" s="6"/>
      <c r="W5" s="6"/>
      <c r="X5" s="6"/>
      <c r="Y5" s="6"/>
      <c r="Z5" s="135"/>
      <c r="AA5" s="135"/>
      <c r="AB5" s="380">
        <f>'Cálculo Auxiliares'!V5</f>
        <v>0.3333333333333333</v>
      </c>
      <c r="AC5" s="380"/>
      <c r="AD5" s="380"/>
      <c r="AE5" s="135"/>
      <c r="AF5" s="319">
        <f>'Cálculo Auxiliares'!W5</f>
        <v>3.49</v>
      </c>
      <c r="AG5" s="319"/>
      <c r="AH5" s="320"/>
    </row>
    <row r="6" spans="1:34" ht="15">
      <c r="A6" s="387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9"/>
      <c r="Q6" s="109"/>
      <c r="R6" s="2"/>
      <c r="S6" s="6"/>
      <c r="T6" s="6"/>
      <c r="U6" s="6" t="s">
        <v>9</v>
      </c>
      <c r="V6" s="6"/>
      <c r="W6" s="6"/>
      <c r="X6" s="6"/>
      <c r="Y6" s="6"/>
      <c r="Z6" s="135"/>
      <c r="AA6" s="135"/>
      <c r="AB6" s="380">
        <f>'Cálculo Auxiliares'!V6</f>
        <v>0.3333333333333333</v>
      </c>
      <c r="AC6" s="380"/>
      <c r="AD6" s="380"/>
      <c r="AE6" s="135"/>
      <c r="AF6" s="319">
        <f>'Cálculo Auxiliares'!W6</f>
        <v>17.99</v>
      </c>
      <c r="AG6" s="319"/>
      <c r="AH6" s="320"/>
    </row>
    <row r="7" spans="1:34" ht="15">
      <c r="A7" s="384" t="s">
        <v>10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6"/>
      <c r="Q7" s="109"/>
      <c r="R7" s="2"/>
      <c r="S7" s="6"/>
      <c r="T7" s="6"/>
      <c r="U7" s="6" t="s">
        <v>11</v>
      </c>
      <c r="V7" s="6"/>
      <c r="W7" s="6"/>
      <c r="X7" s="6"/>
      <c r="Y7" s="6"/>
      <c r="Z7" s="135"/>
      <c r="AA7" s="135"/>
      <c r="AB7" s="380">
        <f>'Cálculo Auxiliares'!V7</f>
        <v>0.6666666666666666</v>
      </c>
      <c r="AC7" s="380"/>
      <c r="AD7" s="380"/>
      <c r="AE7" s="135"/>
      <c r="AF7" s="319">
        <f>'Cálculo Auxiliares'!W7</f>
        <v>12.933333333333332</v>
      </c>
      <c r="AG7" s="319"/>
      <c r="AH7" s="320"/>
    </row>
    <row r="8" spans="1:34" ht="15">
      <c r="A8" s="140" t="s">
        <v>12</v>
      </c>
      <c r="B8" s="141"/>
      <c r="C8" s="141"/>
      <c r="D8" s="141"/>
      <c r="E8" s="141"/>
      <c r="F8" s="141"/>
      <c r="G8" s="383" t="s">
        <v>95</v>
      </c>
      <c r="H8" s="383"/>
      <c r="I8" s="383"/>
      <c r="J8" s="383"/>
      <c r="K8" s="383"/>
      <c r="L8" s="141"/>
      <c r="M8" s="141"/>
      <c r="N8" s="141"/>
      <c r="O8" s="141"/>
      <c r="P8" s="1"/>
      <c r="Q8" s="109"/>
      <c r="R8" s="2"/>
      <c r="S8" s="6"/>
      <c r="T8" s="6"/>
      <c r="U8" s="6" t="s">
        <v>103</v>
      </c>
      <c r="V8" s="6"/>
      <c r="W8" s="6"/>
      <c r="X8" s="6"/>
      <c r="Y8" s="6"/>
      <c r="Z8" s="135"/>
      <c r="AA8" s="135"/>
      <c r="AB8" s="390">
        <f>'Cálculo Auxiliares'!V8</f>
        <v>0.3333333333333333</v>
      </c>
      <c r="AC8" s="390"/>
      <c r="AD8" s="390"/>
      <c r="AE8" s="135"/>
      <c r="AF8" s="319">
        <f>'Cálculo Auxiliares'!W8</f>
        <v>2.5233333333333334</v>
      </c>
      <c r="AG8" s="319"/>
      <c r="AH8" s="320"/>
    </row>
    <row r="9" spans="1:34" ht="15">
      <c r="A9" s="140" t="s">
        <v>14</v>
      </c>
      <c r="B9" s="141"/>
      <c r="C9" s="141"/>
      <c r="D9" s="141"/>
      <c r="E9" s="141"/>
      <c r="F9" s="141"/>
      <c r="G9" s="396">
        <v>1453.94</v>
      </c>
      <c r="H9" s="396"/>
      <c r="I9" s="253"/>
      <c r="J9" s="396">
        <v>1491</v>
      </c>
      <c r="K9" s="396"/>
      <c r="L9" s="141"/>
      <c r="M9" s="141"/>
      <c r="N9" s="141"/>
      <c r="O9" s="141"/>
      <c r="P9" s="1"/>
      <c r="Q9" s="109"/>
      <c r="R9" s="2"/>
      <c r="S9" s="6"/>
      <c r="T9" s="6"/>
      <c r="U9" s="6" t="s">
        <v>15</v>
      </c>
      <c r="V9" s="6"/>
      <c r="W9" s="6"/>
      <c r="X9" s="6"/>
      <c r="Y9" s="6"/>
      <c r="Z9" s="135"/>
      <c r="AA9" s="135"/>
      <c r="AB9" s="380">
        <f>'Cálculo Auxiliares'!V9</f>
        <v>0.3333333333333333</v>
      </c>
      <c r="AC9" s="380"/>
      <c r="AD9" s="380"/>
      <c r="AE9" s="135"/>
      <c r="AF9" s="319">
        <f>'Cálculo Auxiliares'!W9</f>
        <v>12.483333333333334</v>
      </c>
      <c r="AG9" s="319"/>
      <c r="AH9" s="320"/>
    </row>
    <row r="10" spans="1:34" ht="15.75" thickBot="1">
      <c r="A10" s="140" t="s">
        <v>16</v>
      </c>
      <c r="B10" s="141"/>
      <c r="C10" s="141"/>
      <c r="D10" s="141"/>
      <c r="E10" s="141"/>
      <c r="F10" s="141"/>
      <c r="G10" s="383" t="s">
        <v>96</v>
      </c>
      <c r="H10" s="383"/>
      <c r="I10" s="383"/>
      <c r="J10" s="383"/>
      <c r="K10" s="383"/>
      <c r="L10" s="141"/>
      <c r="M10" s="141"/>
      <c r="N10" s="141"/>
      <c r="O10" s="141"/>
      <c r="P10" s="1"/>
      <c r="Q10" s="109"/>
      <c r="R10" s="2"/>
      <c r="S10" s="135"/>
      <c r="T10" s="135"/>
      <c r="U10" s="133" t="s">
        <v>43</v>
      </c>
      <c r="V10" s="135"/>
      <c r="W10" s="135"/>
      <c r="X10" s="135"/>
      <c r="Y10" s="135"/>
      <c r="Z10" s="135"/>
      <c r="AA10" s="135"/>
      <c r="AB10" s="299"/>
      <c r="AC10" s="299"/>
      <c r="AD10" s="299"/>
      <c r="AE10" s="135"/>
      <c r="AF10" s="309">
        <f>SUM(AF4:AH9)</f>
        <v>53.519999999999996</v>
      </c>
      <c r="AG10" s="309"/>
      <c r="AH10" s="310"/>
    </row>
    <row r="11" spans="1:34" ht="15.75" thickBot="1">
      <c r="A11" s="140" t="s">
        <v>17</v>
      </c>
      <c r="B11" s="141"/>
      <c r="C11" s="141"/>
      <c r="D11" s="141"/>
      <c r="E11" s="141"/>
      <c r="F11" s="141"/>
      <c r="G11" s="383">
        <v>2016</v>
      </c>
      <c r="H11" s="383"/>
      <c r="I11" s="383"/>
      <c r="J11" s="383"/>
      <c r="K11" s="383"/>
      <c r="L11" s="141"/>
      <c r="M11" s="141"/>
      <c r="N11" s="141"/>
      <c r="O11" s="141"/>
      <c r="P11" s="1"/>
      <c r="Q11" s="66"/>
      <c r="R11" s="67"/>
      <c r="S11" s="68"/>
      <c r="T11" s="275" t="s">
        <v>44</v>
      </c>
      <c r="U11" s="275"/>
      <c r="V11" s="275"/>
      <c r="W11" s="275"/>
      <c r="X11" s="275"/>
      <c r="Y11" s="275"/>
      <c r="Z11" s="69"/>
      <c r="AA11" s="69"/>
      <c r="AB11" s="69"/>
      <c r="AC11" s="69"/>
      <c r="AD11" s="69"/>
      <c r="AE11" s="69"/>
      <c r="AF11" s="274">
        <f>SUM(N54,AF10)</f>
        <v>11411.158725333333</v>
      </c>
      <c r="AG11" s="275"/>
      <c r="AH11" s="276"/>
    </row>
    <row r="12" spans="1:34" ht="15">
      <c r="A12" s="70" t="s">
        <v>18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328"/>
      <c r="O12" s="328"/>
      <c r="P12" s="329"/>
      <c r="Q12" s="81"/>
      <c r="R12" s="82"/>
      <c r="S12" s="83"/>
      <c r="T12" s="84" t="s">
        <v>46</v>
      </c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5"/>
      <c r="AH12" s="86"/>
    </row>
    <row r="13" spans="1:62" ht="15">
      <c r="A13" s="97" t="s">
        <v>20</v>
      </c>
      <c r="B13" s="98"/>
      <c r="C13" s="98"/>
      <c r="D13" s="98"/>
      <c r="E13" s="99"/>
      <c r="F13" s="100"/>
      <c r="G13" s="100"/>
      <c r="H13" s="100"/>
      <c r="I13" s="100"/>
      <c r="J13" s="100"/>
      <c r="K13" s="100"/>
      <c r="L13" s="100"/>
      <c r="M13" s="100"/>
      <c r="N13" s="330"/>
      <c r="O13" s="330"/>
      <c r="P13" s="331"/>
      <c r="Q13" s="109"/>
      <c r="R13" s="2"/>
      <c r="S13" s="135"/>
      <c r="T13" s="135"/>
      <c r="U13" s="135" t="s">
        <v>48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303">
        <f>AF11</f>
        <v>11411.158725333333</v>
      </c>
      <c r="AG13" s="303"/>
      <c r="AH13" s="304"/>
      <c r="BC13" s="7" t="s">
        <v>19</v>
      </c>
      <c r="BD13" s="8"/>
      <c r="BE13" s="8"/>
      <c r="BF13" s="8"/>
      <c r="BG13" s="8"/>
      <c r="BH13" s="8"/>
      <c r="BI13" s="8"/>
      <c r="BJ13" s="8"/>
    </row>
    <row r="14" spans="1:55" ht="15">
      <c r="A14" s="109"/>
      <c r="B14" s="135"/>
      <c r="C14" s="9" t="s">
        <v>22</v>
      </c>
      <c r="D14" s="135"/>
      <c r="E14" s="135"/>
      <c r="F14" s="10"/>
      <c r="G14" s="265" t="s">
        <v>6</v>
      </c>
      <c r="H14" s="265"/>
      <c r="I14" s="135"/>
      <c r="J14" s="394" t="s">
        <v>23</v>
      </c>
      <c r="K14" s="394"/>
      <c r="L14" s="394"/>
      <c r="M14" s="394"/>
      <c r="N14" s="265" t="s">
        <v>24</v>
      </c>
      <c r="O14" s="265"/>
      <c r="P14" s="278"/>
      <c r="Q14" s="109"/>
      <c r="R14" s="2"/>
      <c r="S14" s="135"/>
      <c r="T14" s="135"/>
      <c r="U14" s="135" t="s">
        <v>50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6">
        <v>0.04</v>
      </c>
      <c r="AF14" s="305">
        <f>(AF13*AE14)</f>
        <v>456.4463490133333</v>
      </c>
      <c r="AG14" s="305"/>
      <c r="AH14" s="306"/>
      <c r="BC14" s="7" t="s">
        <v>21</v>
      </c>
    </row>
    <row r="15" spans="1:34" ht="15">
      <c r="A15" s="109"/>
      <c r="B15" s="135"/>
      <c r="C15" s="135"/>
      <c r="D15" s="353" t="s">
        <v>97</v>
      </c>
      <c r="E15" s="353"/>
      <c r="F15" s="10"/>
      <c r="G15" s="353">
        <v>3</v>
      </c>
      <c r="H15" s="353"/>
      <c r="I15" s="135"/>
      <c r="J15" s="135"/>
      <c r="K15" s="135"/>
      <c r="L15" s="135"/>
      <c r="M15" s="135"/>
      <c r="N15" s="311">
        <f>(G15*G9)</f>
        <v>4361.82</v>
      </c>
      <c r="O15" s="311"/>
      <c r="P15" s="312"/>
      <c r="Q15" s="109"/>
      <c r="R15" s="2"/>
      <c r="S15" s="135"/>
      <c r="T15" s="135"/>
      <c r="U15" s="133" t="s">
        <v>43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2"/>
      <c r="AF15" s="303">
        <f>SUM(AF13:AH14)</f>
        <v>11867.605074346666</v>
      </c>
      <c r="AG15" s="303"/>
      <c r="AH15" s="304"/>
    </row>
    <row r="16" spans="1:34" ht="15">
      <c r="A16" s="109"/>
      <c r="B16" s="135"/>
      <c r="C16" s="135"/>
      <c r="D16" s="353" t="s">
        <v>98</v>
      </c>
      <c r="E16" s="353"/>
      <c r="F16" s="10"/>
      <c r="G16" s="353">
        <v>1</v>
      </c>
      <c r="H16" s="353"/>
      <c r="I16" s="135"/>
      <c r="J16" s="135"/>
      <c r="K16" s="135"/>
      <c r="L16" s="135"/>
      <c r="M16" s="135"/>
      <c r="N16" s="311">
        <f>(G16*J9)</f>
        <v>1491</v>
      </c>
      <c r="O16" s="311"/>
      <c r="P16" s="312"/>
      <c r="Q16" s="87"/>
      <c r="R16" s="77"/>
      <c r="S16" s="71"/>
      <c r="T16" s="84" t="s">
        <v>53</v>
      </c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88"/>
      <c r="AH16" s="89"/>
    </row>
    <row r="17" spans="1:34" ht="15">
      <c r="A17" s="109"/>
      <c r="B17" s="135"/>
      <c r="C17" s="135"/>
      <c r="D17" s="139"/>
      <c r="E17" s="139"/>
      <c r="F17" s="135"/>
      <c r="G17" s="135"/>
      <c r="H17" s="135"/>
      <c r="I17" s="135"/>
      <c r="J17" s="135"/>
      <c r="K17" s="135"/>
      <c r="L17" s="135"/>
      <c r="M17" s="135"/>
      <c r="N17" s="269">
        <f>SUM(N15:P16)</f>
        <v>5852.82</v>
      </c>
      <c r="O17" s="269"/>
      <c r="P17" s="270"/>
      <c r="Q17" s="109"/>
      <c r="R17" s="2"/>
      <c r="S17" s="135"/>
      <c r="T17" s="135"/>
      <c r="U17" s="135" t="s">
        <v>55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307">
        <f>AF15</f>
        <v>11867.605074346666</v>
      </c>
      <c r="AG17" s="307"/>
      <c r="AH17" s="308"/>
    </row>
    <row r="18" spans="1:34" ht="15">
      <c r="A18" s="101" t="s">
        <v>19</v>
      </c>
      <c r="B18" s="102"/>
      <c r="C18" s="103">
        <v>1</v>
      </c>
      <c r="D18" s="102"/>
      <c r="E18" s="102"/>
      <c r="F18" s="102"/>
      <c r="G18" s="102"/>
      <c r="H18" s="102"/>
      <c r="I18" s="102"/>
      <c r="J18" s="102"/>
      <c r="K18" s="102"/>
      <c r="L18" s="104"/>
      <c r="M18" s="104"/>
      <c r="N18" s="315"/>
      <c r="O18" s="315"/>
      <c r="P18" s="316"/>
      <c r="Q18" s="109"/>
      <c r="R18" s="2"/>
      <c r="S18" s="135"/>
      <c r="T18" s="135"/>
      <c r="U18" s="135" t="s">
        <v>57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6">
        <v>0.08</v>
      </c>
      <c r="AF18" s="305">
        <f>(AE18*AF17)</f>
        <v>949.4084059477333</v>
      </c>
      <c r="AG18" s="305"/>
      <c r="AH18" s="306"/>
    </row>
    <row r="19" spans="1:34" ht="15">
      <c r="A19" s="263" t="s">
        <v>28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64"/>
      <c r="Q19" s="109"/>
      <c r="R19" s="2"/>
      <c r="S19" s="135"/>
      <c r="T19" s="135"/>
      <c r="U19" s="133" t="s">
        <v>43</v>
      </c>
      <c r="V19" s="133"/>
      <c r="W19" s="135"/>
      <c r="X19" s="135"/>
      <c r="Y19" s="135"/>
      <c r="Z19" s="135"/>
      <c r="AA19" s="135"/>
      <c r="AB19" s="135"/>
      <c r="AC19" s="135"/>
      <c r="AD19" s="135"/>
      <c r="AE19" s="135"/>
      <c r="AF19" s="303">
        <f>SUM(AF17:AH18)</f>
        <v>12817.0134802944</v>
      </c>
      <c r="AG19" s="303"/>
      <c r="AH19" s="304"/>
    </row>
    <row r="20" spans="1:34" ht="15">
      <c r="A20" s="109"/>
      <c r="B20" s="135"/>
      <c r="C20" s="135" t="s">
        <v>29</v>
      </c>
      <c r="D20" s="135"/>
      <c r="E20" s="135"/>
      <c r="F20" s="135"/>
      <c r="G20" s="141"/>
      <c r="H20" s="141"/>
      <c r="I20" s="135"/>
      <c r="J20" s="12"/>
      <c r="K20" s="12"/>
      <c r="L20" s="12">
        <v>0.2</v>
      </c>
      <c r="M20" s="134">
        <f>IF($C$18=1,'Cálculo Auxiliares'!L58,0)</f>
        <v>0.2</v>
      </c>
      <c r="N20" s="272">
        <f>(N$17*M20)</f>
        <v>1170.564</v>
      </c>
      <c r="O20" s="272"/>
      <c r="P20" s="273"/>
      <c r="Q20" s="87"/>
      <c r="R20" s="77"/>
      <c r="S20" s="71"/>
      <c r="T20" s="84" t="s">
        <v>60</v>
      </c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90"/>
      <c r="AG20" s="91"/>
      <c r="AH20" s="92"/>
    </row>
    <row r="21" spans="1:34" ht="15">
      <c r="A21" s="109"/>
      <c r="B21" s="135"/>
      <c r="C21" s="135" t="s">
        <v>31</v>
      </c>
      <c r="D21" s="135"/>
      <c r="E21" s="135"/>
      <c r="F21" s="135"/>
      <c r="G21" s="141"/>
      <c r="H21" s="141"/>
      <c r="I21" s="135"/>
      <c r="J21" s="134"/>
      <c r="K21" s="134"/>
      <c r="L21" s="134">
        <v>0.015</v>
      </c>
      <c r="M21" s="134">
        <f>IF($C$18=1,'Cálculo Auxiliares'!L59,0)</f>
        <v>0.015</v>
      </c>
      <c r="N21" s="272">
        <f>(N$17*M21)</f>
        <v>87.7923</v>
      </c>
      <c r="O21" s="272"/>
      <c r="P21" s="273"/>
      <c r="Q21" s="109"/>
      <c r="R21" s="2"/>
      <c r="S21" s="135"/>
      <c r="T21" s="11"/>
      <c r="U21" s="135" t="s">
        <v>62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303">
        <f>AF19</f>
        <v>12817.0134802944</v>
      </c>
      <c r="AG21" s="303"/>
      <c r="AH21" s="304"/>
    </row>
    <row r="22" spans="1:34" ht="15">
      <c r="A22" s="109"/>
      <c r="B22" s="135"/>
      <c r="C22" s="135" t="s">
        <v>33</v>
      </c>
      <c r="D22" s="135"/>
      <c r="E22" s="135"/>
      <c r="F22" s="135"/>
      <c r="G22" s="141"/>
      <c r="H22" s="141"/>
      <c r="I22" s="135"/>
      <c r="J22" s="134"/>
      <c r="K22" s="134"/>
      <c r="L22" s="134">
        <v>0.01</v>
      </c>
      <c r="M22" s="134">
        <f>IF($C$18=1,'Cálculo Auxiliares'!L60,0)</f>
        <v>0.01</v>
      </c>
      <c r="N22" s="272">
        <f aca="true" t="shared" si="0" ref="N22:N27">(N$17*M22)</f>
        <v>58.5282</v>
      </c>
      <c r="O22" s="272"/>
      <c r="P22" s="273"/>
      <c r="Q22" s="109"/>
      <c r="R22" s="2"/>
      <c r="S22" s="135"/>
      <c r="T22" s="11"/>
      <c r="U22" s="135" t="s">
        <v>63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8">
        <f>IF($C$18=1,'Cálculo Auxiliares'!AA12,0)</f>
        <v>0.05</v>
      </c>
      <c r="AF22" s="301">
        <f>(AF$21*AE22)</f>
        <v>640.85067401472</v>
      </c>
      <c r="AG22" s="301"/>
      <c r="AH22" s="302"/>
    </row>
    <row r="23" spans="1:34" ht="15">
      <c r="A23" s="109"/>
      <c r="B23" s="135"/>
      <c r="C23" s="135" t="s">
        <v>35</v>
      </c>
      <c r="D23" s="135"/>
      <c r="E23" s="135"/>
      <c r="F23" s="135"/>
      <c r="G23" s="141"/>
      <c r="H23" s="141"/>
      <c r="I23" s="135"/>
      <c r="J23" s="134"/>
      <c r="K23" s="134"/>
      <c r="L23" s="134">
        <v>0.002</v>
      </c>
      <c r="M23" s="134">
        <f>IF($C$18=1,'Cálculo Auxiliares'!L61,0)</f>
        <v>0.002</v>
      </c>
      <c r="N23" s="272">
        <f t="shared" si="0"/>
        <v>11.705639999999999</v>
      </c>
      <c r="O23" s="272"/>
      <c r="P23" s="273"/>
      <c r="Q23" s="109"/>
      <c r="R23" s="2"/>
      <c r="S23" s="135"/>
      <c r="T23" s="11"/>
      <c r="U23" s="135" t="s">
        <v>65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8">
        <f>IF($C$18=1,'Cálculo Auxiliares'!AA13,0)</f>
        <v>0.0065</v>
      </c>
      <c r="AF23" s="301">
        <f>(AF$21*AE23)</f>
        <v>83.3105876219136</v>
      </c>
      <c r="AG23" s="301"/>
      <c r="AH23" s="302"/>
    </row>
    <row r="24" spans="1:34" ht="15">
      <c r="A24" s="109"/>
      <c r="B24" s="135"/>
      <c r="C24" s="135" t="s">
        <v>37</v>
      </c>
      <c r="D24" s="135"/>
      <c r="E24" s="135"/>
      <c r="F24" s="135"/>
      <c r="G24" s="141"/>
      <c r="H24" s="141"/>
      <c r="I24" s="135"/>
      <c r="J24" s="134"/>
      <c r="K24" s="134"/>
      <c r="L24" s="134">
        <v>0.025</v>
      </c>
      <c r="M24" s="134">
        <f>IF($C$18=1,'Cálculo Auxiliares'!L62,0)</f>
        <v>0.025</v>
      </c>
      <c r="N24" s="272">
        <f t="shared" si="0"/>
        <v>146.3205</v>
      </c>
      <c r="O24" s="272"/>
      <c r="P24" s="273"/>
      <c r="Q24" s="109"/>
      <c r="R24" s="2"/>
      <c r="S24" s="135"/>
      <c r="T24" s="135"/>
      <c r="U24" s="135" t="s">
        <v>67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8">
        <f>IF($C$18=1,'Cálculo Auxiliares'!AA14,0)</f>
        <v>0.03</v>
      </c>
      <c r="AF24" s="301">
        <f>(AF$21*AE24)</f>
        <v>384.51040440883196</v>
      </c>
      <c r="AG24" s="301"/>
      <c r="AH24" s="302"/>
    </row>
    <row r="25" spans="1:34" ht="15">
      <c r="A25" s="109"/>
      <c r="B25" s="135"/>
      <c r="C25" s="135" t="s">
        <v>39</v>
      </c>
      <c r="D25" s="135"/>
      <c r="E25" s="135"/>
      <c r="F25" s="135"/>
      <c r="G25" s="141"/>
      <c r="H25" s="141"/>
      <c r="I25" s="135"/>
      <c r="J25" s="134"/>
      <c r="K25" s="134"/>
      <c r="L25" s="134">
        <v>0.08</v>
      </c>
      <c r="M25" s="134">
        <v>0.08</v>
      </c>
      <c r="N25" s="272">
        <f t="shared" si="0"/>
        <v>468.2256</v>
      </c>
      <c r="O25" s="272"/>
      <c r="P25" s="273"/>
      <c r="Q25" s="109"/>
      <c r="R25" s="2"/>
      <c r="S25" s="135"/>
      <c r="T25" s="135"/>
      <c r="U25" s="135" t="s">
        <v>69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8">
        <f>IF($C$18=2,'Cálculo Auxiliares'!AA15,0)</f>
        <v>0</v>
      </c>
      <c r="AF25" s="301">
        <f>(AF$21*AE25)</f>
        <v>0</v>
      </c>
      <c r="AG25" s="301"/>
      <c r="AH25" s="302"/>
    </row>
    <row r="26" spans="1:34" ht="15">
      <c r="A26" s="109"/>
      <c r="B26" s="135"/>
      <c r="C26" s="135" t="s">
        <v>40</v>
      </c>
      <c r="D26" s="135"/>
      <c r="E26" s="135"/>
      <c r="F26" s="135"/>
      <c r="G26" s="141"/>
      <c r="H26" s="141"/>
      <c r="I26" s="135"/>
      <c r="J26" s="134"/>
      <c r="K26" s="134"/>
      <c r="L26" s="134">
        <v>0.03</v>
      </c>
      <c r="M26" s="134">
        <f>IF($C$18=1,'Cálculo Auxiliares'!L64,0)</f>
        <v>0.03</v>
      </c>
      <c r="N26" s="272">
        <f t="shared" si="0"/>
        <v>175.5846</v>
      </c>
      <c r="O26" s="272"/>
      <c r="P26" s="273"/>
      <c r="Q26" s="109"/>
      <c r="R26" s="2"/>
      <c r="S26" s="135"/>
      <c r="T26" s="135"/>
      <c r="U26" s="133" t="s">
        <v>71</v>
      </c>
      <c r="V26" s="133"/>
      <c r="W26" s="133"/>
      <c r="X26" s="135"/>
      <c r="Y26" s="135"/>
      <c r="Z26" s="135"/>
      <c r="AA26" s="135"/>
      <c r="AB26" s="135"/>
      <c r="AC26" s="135"/>
      <c r="AD26" s="20"/>
      <c r="AE26" s="21">
        <f>SUM(AE22:AE25)</f>
        <v>0.0865</v>
      </c>
      <c r="AF26" s="269">
        <f>SUM(AF22:AH25)</f>
        <v>1108.6716660454654</v>
      </c>
      <c r="AG26" s="269"/>
      <c r="AH26" s="270"/>
    </row>
    <row r="27" spans="1:34" ht="15.75" thickBot="1">
      <c r="A27" s="109"/>
      <c r="B27" s="135"/>
      <c r="C27" s="135" t="s">
        <v>41</v>
      </c>
      <c r="D27" s="135"/>
      <c r="E27" s="135"/>
      <c r="F27" s="135"/>
      <c r="G27" s="141"/>
      <c r="H27" s="141"/>
      <c r="I27" s="135"/>
      <c r="J27" s="134"/>
      <c r="K27" s="134"/>
      <c r="L27" s="134">
        <v>0.006</v>
      </c>
      <c r="M27" s="134">
        <f>IF($C$18=1,'Cálculo Auxiliares'!L65,0)</f>
        <v>0.006</v>
      </c>
      <c r="N27" s="272">
        <f t="shared" si="0"/>
        <v>35.11692</v>
      </c>
      <c r="O27" s="272"/>
      <c r="P27" s="273"/>
      <c r="Q27" s="109"/>
      <c r="R27" s="2"/>
      <c r="S27" s="135"/>
      <c r="T27" s="135"/>
      <c r="U27" s="135"/>
      <c r="V27" s="9"/>
      <c r="W27" s="135"/>
      <c r="X27" s="135"/>
      <c r="Y27" s="135"/>
      <c r="Z27" s="135"/>
      <c r="AA27" s="135"/>
      <c r="AB27" s="135"/>
      <c r="AC27" s="135"/>
      <c r="AD27" s="135"/>
      <c r="AE27" s="135"/>
      <c r="AF27" s="299"/>
      <c r="AG27" s="299"/>
      <c r="AH27" s="300"/>
    </row>
    <row r="28" spans="1:34" ht="15">
      <c r="A28" s="109"/>
      <c r="B28" s="135"/>
      <c r="C28" s="13" t="s">
        <v>42</v>
      </c>
      <c r="D28" s="13"/>
      <c r="E28" s="13"/>
      <c r="F28" s="13"/>
      <c r="G28" s="141"/>
      <c r="H28" s="141"/>
      <c r="I28" s="135"/>
      <c r="J28" s="141"/>
      <c r="K28" s="132"/>
      <c r="L28" s="132"/>
      <c r="M28" s="134">
        <f>SUM(M20:M27)</f>
        <v>0.3680000000000001</v>
      </c>
      <c r="N28" s="294">
        <f>SUM(N20:P27)</f>
        <v>2153.83776</v>
      </c>
      <c r="O28" s="294"/>
      <c r="P28" s="295"/>
      <c r="Q28" s="58"/>
      <c r="R28" s="59"/>
      <c r="S28" s="60"/>
      <c r="T28" s="61" t="s">
        <v>74</v>
      </c>
      <c r="U28" s="61"/>
      <c r="V28" s="61"/>
      <c r="W28" s="61"/>
      <c r="X28" s="61"/>
      <c r="Y28" s="61"/>
      <c r="Z28" s="61"/>
      <c r="AA28" s="62"/>
      <c r="AB28" s="62"/>
      <c r="AC28" s="60"/>
      <c r="AD28" s="60"/>
      <c r="AE28" s="60"/>
      <c r="AF28" s="292">
        <f>SUM(AF21,AF26)</f>
        <v>13925.685146339865</v>
      </c>
      <c r="AG28" s="292"/>
      <c r="AH28" s="293"/>
    </row>
    <row r="29" spans="1:34" ht="15.75" thickBot="1">
      <c r="A29" s="277" t="s">
        <v>45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78"/>
      <c r="Q29" s="63"/>
      <c r="R29" s="64"/>
      <c r="S29" s="64"/>
      <c r="T29" s="65" t="s">
        <v>76</v>
      </c>
      <c r="U29" s="65"/>
      <c r="V29" s="65"/>
      <c r="W29" s="65"/>
      <c r="X29" s="65"/>
      <c r="Y29" s="65"/>
      <c r="Z29" s="65"/>
      <c r="AA29" s="64"/>
      <c r="AB29" s="64"/>
      <c r="AC29" s="64"/>
      <c r="AD29" s="64"/>
      <c r="AE29" s="64"/>
      <c r="AF29" s="296">
        <f>(AF28*12)</f>
        <v>167108.2217560784</v>
      </c>
      <c r="AG29" s="296"/>
      <c r="AH29" s="297"/>
    </row>
    <row r="30" spans="1:34" ht="15.75" thickBot="1">
      <c r="A30" s="109"/>
      <c r="B30" s="135"/>
      <c r="C30" s="15" t="s">
        <v>47</v>
      </c>
      <c r="D30" s="15"/>
      <c r="E30" s="15"/>
      <c r="F30" s="15"/>
      <c r="G30" s="141"/>
      <c r="H30" s="141"/>
      <c r="I30" s="135"/>
      <c r="J30" s="271">
        <v>0.11111111111111109</v>
      </c>
      <c r="K30" s="271"/>
      <c r="L30" s="271"/>
      <c r="M30" s="271"/>
      <c r="N30" s="272">
        <f>(N$17*J30)</f>
        <v>650.3133333333332</v>
      </c>
      <c r="O30" s="272"/>
      <c r="P30" s="273"/>
      <c r="Q30" s="203"/>
      <c r="R30" s="69"/>
      <c r="S30" s="69"/>
      <c r="T30" s="138" t="s">
        <v>128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274">
        <f>AF28/4</f>
        <v>3481.4212865849663</v>
      </c>
      <c r="AG30" s="275"/>
      <c r="AH30" s="276"/>
    </row>
    <row r="31" spans="1:34" ht="15">
      <c r="A31" s="109"/>
      <c r="B31" s="135"/>
      <c r="C31" s="15" t="s">
        <v>49</v>
      </c>
      <c r="D31" s="15"/>
      <c r="E31" s="15"/>
      <c r="F31" s="15"/>
      <c r="G31" s="141"/>
      <c r="H31" s="141"/>
      <c r="I31" s="135"/>
      <c r="J31" s="261">
        <v>0.0194</v>
      </c>
      <c r="K31" s="262"/>
      <c r="L31" s="262"/>
      <c r="M31" s="262"/>
      <c r="N31" s="272">
        <f aca="true" t="shared" si="1" ref="N31:N37">(N$17*J31)</f>
        <v>113.544708</v>
      </c>
      <c r="O31" s="272"/>
      <c r="P31" s="27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109"/>
      <c r="B32" s="135"/>
      <c r="C32" s="15" t="s">
        <v>51</v>
      </c>
      <c r="D32" s="15"/>
      <c r="E32" s="15"/>
      <c r="F32" s="15"/>
      <c r="G32" s="141"/>
      <c r="H32" s="141"/>
      <c r="I32" s="135"/>
      <c r="J32" s="261">
        <v>0.0139</v>
      </c>
      <c r="K32" s="262"/>
      <c r="L32" s="262"/>
      <c r="M32" s="262"/>
      <c r="N32" s="272">
        <f t="shared" si="1"/>
        <v>81.354198</v>
      </c>
      <c r="O32" s="272"/>
      <c r="P32" s="27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9"/>
      <c r="B33" s="135"/>
      <c r="C33" s="15" t="s">
        <v>52</v>
      </c>
      <c r="D33" s="15"/>
      <c r="E33" s="15"/>
      <c r="F33" s="15"/>
      <c r="G33" s="141"/>
      <c r="H33" s="141"/>
      <c r="I33" s="135"/>
      <c r="J33" s="261">
        <v>0.0033</v>
      </c>
      <c r="K33" s="262"/>
      <c r="L33" s="262"/>
      <c r="M33" s="262"/>
      <c r="N33" s="272">
        <f t="shared" si="1"/>
        <v>19.314306</v>
      </c>
      <c r="O33" s="272"/>
      <c r="P33" s="273"/>
      <c r="Q33" s="23"/>
      <c r="R33" s="23"/>
      <c r="S33" s="23" t="s">
        <v>151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9"/>
      <c r="B34" s="135"/>
      <c r="C34" s="15" t="s">
        <v>54</v>
      </c>
      <c r="D34" s="15"/>
      <c r="E34" s="15"/>
      <c r="F34" s="15"/>
      <c r="G34" s="141"/>
      <c r="H34" s="141"/>
      <c r="I34" s="135"/>
      <c r="J34" s="261">
        <v>0.0027</v>
      </c>
      <c r="K34" s="262"/>
      <c r="L34" s="262"/>
      <c r="M34" s="262"/>
      <c r="N34" s="272">
        <f t="shared" si="1"/>
        <v>15.802614</v>
      </c>
      <c r="O34" s="272"/>
      <c r="P34" s="273"/>
      <c r="Q34" s="23"/>
      <c r="R34" s="23"/>
      <c r="S34" s="23" t="s">
        <v>152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9"/>
      <c r="B35" s="135"/>
      <c r="C35" s="17" t="s">
        <v>56</v>
      </c>
      <c r="D35" s="17"/>
      <c r="E35" s="17"/>
      <c r="F35" s="17"/>
      <c r="G35" s="141"/>
      <c r="H35" s="141"/>
      <c r="I35" s="135"/>
      <c r="J35" s="298">
        <v>0.0007</v>
      </c>
      <c r="K35" s="298"/>
      <c r="L35" s="298"/>
      <c r="M35" s="298"/>
      <c r="N35" s="272">
        <f t="shared" si="1"/>
        <v>4.0969739999999994</v>
      </c>
      <c r="O35" s="272"/>
      <c r="P35" s="27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5">
      <c r="A36" s="109"/>
      <c r="B36" s="135"/>
      <c r="C36" s="15" t="s">
        <v>58</v>
      </c>
      <c r="D36" s="15"/>
      <c r="E36" s="15"/>
      <c r="F36" s="15"/>
      <c r="G36" s="141"/>
      <c r="H36" s="141"/>
      <c r="I36" s="135"/>
      <c r="J36" s="261">
        <v>0.0002</v>
      </c>
      <c r="K36" s="262"/>
      <c r="L36" s="262"/>
      <c r="M36" s="262"/>
      <c r="N36" s="272">
        <f t="shared" si="1"/>
        <v>1.170564</v>
      </c>
      <c r="O36" s="272"/>
      <c r="P36" s="27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109"/>
      <c r="B37" s="135"/>
      <c r="C37" s="15" t="s">
        <v>59</v>
      </c>
      <c r="D37" s="15"/>
      <c r="E37" s="15"/>
      <c r="F37" s="15"/>
      <c r="G37" s="141"/>
      <c r="H37" s="141"/>
      <c r="I37" s="135"/>
      <c r="J37" s="271">
        <v>0.0833333333333333</v>
      </c>
      <c r="K37" s="271"/>
      <c r="L37" s="271"/>
      <c r="M37" s="271"/>
      <c r="N37" s="272">
        <f t="shared" si="1"/>
        <v>487.7349999999998</v>
      </c>
      <c r="O37" s="272"/>
      <c r="P37" s="27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">
      <c r="A38" s="109"/>
      <c r="B38" s="135"/>
      <c r="C38" s="13" t="s">
        <v>61</v>
      </c>
      <c r="D38" s="135"/>
      <c r="E38" s="135"/>
      <c r="F38" s="135"/>
      <c r="G38" s="141"/>
      <c r="H38" s="141"/>
      <c r="I38" s="135"/>
      <c r="J38" s="135"/>
      <c r="K38" s="135"/>
      <c r="L38" s="284">
        <f>SUM(J30:M37)</f>
        <v>0.23464444444444438</v>
      </c>
      <c r="M38" s="284"/>
      <c r="N38" s="294">
        <f>SUM(N30:P37)</f>
        <v>1373.331697333333</v>
      </c>
      <c r="O38" s="294"/>
      <c r="P38" s="295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">
      <c r="A39" s="277" t="s">
        <v>64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78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16" ht="15">
      <c r="A40" s="109"/>
      <c r="B40" s="135"/>
      <c r="C40" s="15" t="s">
        <v>66</v>
      </c>
      <c r="D40" s="15"/>
      <c r="E40" s="15"/>
      <c r="F40" s="15"/>
      <c r="G40" s="141"/>
      <c r="H40" s="141"/>
      <c r="I40" s="135"/>
      <c r="J40" s="135"/>
      <c r="K40" s="19"/>
      <c r="L40" s="136"/>
      <c r="M40" s="136">
        <v>0.0042</v>
      </c>
      <c r="N40" s="279">
        <f>(N$17*M40)</f>
        <v>24.581843999999997</v>
      </c>
      <c r="O40" s="279"/>
      <c r="P40" s="280"/>
    </row>
    <row r="41" spans="1:16" ht="15">
      <c r="A41" s="109"/>
      <c r="B41" s="135"/>
      <c r="C41" s="15" t="s">
        <v>68</v>
      </c>
      <c r="D41" s="15"/>
      <c r="E41" s="15"/>
      <c r="F41" s="15"/>
      <c r="G41" s="141"/>
      <c r="H41" s="141"/>
      <c r="I41" s="135"/>
      <c r="J41" s="135"/>
      <c r="K41" s="19"/>
      <c r="L41" s="136"/>
      <c r="M41" s="136">
        <v>0.0016</v>
      </c>
      <c r="N41" s="279">
        <f aca="true" t="shared" si="2" ref="N41:N46">(N$17*M41)</f>
        <v>9.364512</v>
      </c>
      <c r="O41" s="279"/>
      <c r="P41" s="280"/>
    </row>
    <row r="42" spans="1:16" ht="15">
      <c r="A42" s="109"/>
      <c r="B42" s="135"/>
      <c r="C42" s="15" t="s">
        <v>70</v>
      </c>
      <c r="D42" s="15"/>
      <c r="E42" s="15"/>
      <c r="F42" s="15"/>
      <c r="G42" s="141"/>
      <c r="H42" s="141"/>
      <c r="I42" s="135"/>
      <c r="J42" s="135"/>
      <c r="K42" s="19"/>
      <c r="L42" s="136"/>
      <c r="M42" s="136">
        <v>0.0003</v>
      </c>
      <c r="N42" s="279">
        <f t="shared" si="2"/>
        <v>1.7558459999999998</v>
      </c>
      <c r="O42" s="279"/>
      <c r="P42" s="280"/>
    </row>
    <row r="43" spans="1:16" ht="15">
      <c r="A43" s="109"/>
      <c r="B43" s="135"/>
      <c r="C43" s="15" t="s">
        <v>72</v>
      </c>
      <c r="D43" s="15"/>
      <c r="E43" s="15"/>
      <c r="F43" s="15"/>
      <c r="G43" s="141"/>
      <c r="H43" s="141"/>
      <c r="I43" s="135"/>
      <c r="J43" s="135"/>
      <c r="K43" s="19"/>
      <c r="L43" s="136"/>
      <c r="M43" s="136">
        <v>0.032</v>
      </c>
      <c r="N43" s="279">
        <f t="shared" si="2"/>
        <v>187.29023999999998</v>
      </c>
      <c r="O43" s="279"/>
      <c r="P43" s="280"/>
    </row>
    <row r="44" spans="1:16" ht="15">
      <c r="A44" s="109"/>
      <c r="B44" s="135"/>
      <c r="C44" s="15" t="s">
        <v>73</v>
      </c>
      <c r="D44" s="15"/>
      <c r="E44" s="15"/>
      <c r="F44" s="15"/>
      <c r="G44" s="141"/>
      <c r="H44" s="141"/>
      <c r="I44" s="135"/>
      <c r="J44" s="135"/>
      <c r="K44" s="19"/>
      <c r="L44" s="136"/>
      <c r="M44" s="136">
        <v>0.0004</v>
      </c>
      <c r="N44" s="279">
        <f t="shared" si="2"/>
        <v>2.341128</v>
      </c>
      <c r="O44" s="279"/>
      <c r="P44" s="280"/>
    </row>
    <row r="45" spans="1:16" ht="15">
      <c r="A45" s="109"/>
      <c r="B45" s="135"/>
      <c r="C45" s="15" t="s">
        <v>75</v>
      </c>
      <c r="D45" s="15"/>
      <c r="E45" s="15"/>
      <c r="F45" s="15"/>
      <c r="G45" s="141"/>
      <c r="H45" s="141"/>
      <c r="I45" s="135"/>
      <c r="J45" s="135"/>
      <c r="K45" s="19"/>
      <c r="L45" s="136"/>
      <c r="M45" s="136">
        <v>0.0002</v>
      </c>
      <c r="N45" s="279">
        <f t="shared" si="2"/>
        <v>1.170564</v>
      </c>
      <c r="O45" s="279"/>
      <c r="P45" s="280"/>
    </row>
    <row r="46" spans="1:16" ht="15">
      <c r="A46" s="109"/>
      <c r="B46" s="135"/>
      <c r="C46" s="15" t="s">
        <v>77</v>
      </c>
      <c r="D46" s="15"/>
      <c r="E46" s="15"/>
      <c r="F46" s="15"/>
      <c r="G46" s="141"/>
      <c r="H46" s="141"/>
      <c r="I46" s="135"/>
      <c r="J46" s="135"/>
      <c r="K46" s="135"/>
      <c r="L46" s="136">
        <v>0.0042</v>
      </c>
      <c r="M46" s="136">
        <f>IF(C18=1,'Cálculo Auxiliares'!L86,0)</f>
        <v>0.0887</v>
      </c>
      <c r="N46" s="279">
        <f t="shared" si="2"/>
        <v>519.145134</v>
      </c>
      <c r="O46" s="279"/>
      <c r="P46" s="280"/>
    </row>
    <row r="47" spans="1:16" ht="15">
      <c r="A47" s="109"/>
      <c r="B47" s="135"/>
      <c r="C47" s="13" t="s">
        <v>78</v>
      </c>
      <c r="D47" s="135"/>
      <c r="E47" s="135"/>
      <c r="F47" s="135"/>
      <c r="G47" s="141"/>
      <c r="H47" s="141"/>
      <c r="I47" s="135"/>
      <c r="J47" s="135"/>
      <c r="K47" s="135"/>
      <c r="L47" s="284">
        <f>SUM(M40:M46)</f>
        <v>0.1274</v>
      </c>
      <c r="M47" s="284"/>
      <c r="N47" s="285">
        <f>SUM(N40:P46)</f>
        <v>745.649268</v>
      </c>
      <c r="O47" s="286"/>
      <c r="P47" s="287"/>
    </row>
    <row r="48" spans="1:16" ht="15" customHeight="1">
      <c r="A48" s="109"/>
      <c r="B48" s="135"/>
      <c r="C48" s="13" t="s">
        <v>79</v>
      </c>
      <c r="D48" s="135"/>
      <c r="E48" s="135"/>
      <c r="F48" s="135"/>
      <c r="G48" s="141"/>
      <c r="H48" s="141"/>
      <c r="I48" s="135"/>
      <c r="J48" s="135"/>
      <c r="K48" s="135"/>
      <c r="L48" s="284">
        <f>SUM(M28,L38,L47)</f>
        <v>0.7300444444444445</v>
      </c>
      <c r="M48" s="284"/>
      <c r="N48" s="269">
        <f>SUM(N28,N38,N47)</f>
        <v>4272.818725333333</v>
      </c>
      <c r="O48" s="269"/>
      <c r="P48" s="270"/>
    </row>
    <row r="49" spans="1:16" ht="15">
      <c r="A49" s="109"/>
      <c r="B49" s="245"/>
      <c r="C49" s="13"/>
      <c r="D49" s="245"/>
      <c r="E49" s="245"/>
      <c r="F49" s="245"/>
      <c r="G49" s="251"/>
      <c r="H49" s="251"/>
      <c r="I49" s="245"/>
      <c r="J49" s="245"/>
      <c r="K49" s="245"/>
      <c r="L49" s="247"/>
      <c r="M49" s="247"/>
      <c r="N49" s="248"/>
      <c r="O49" s="248"/>
      <c r="P49" s="249"/>
    </row>
    <row r="50" spans="1:16" ht="15">
      <c r="A50" s="93" t="s">
        <v>80</v>
      </c>
      <c r="B50" s="71"/>
      <c r="C50" s="94"/>
      <c r="D50" s="71"/>
      <c r="E50" s="71"/>
      <c r="F50" s="71"/>
      <c r="G50" s="95"/>
      <c r="H50" s="95"/>
      <c r="I50" s="71"/>
      <c r="J50" s="71"/>
      <c r="K50" s="71"/>
      <c r="L50" s="96"/>
      <c r="M50" s="96"/>
      <c r="N50" s="290"/>
      <c r="O50" s="290"/>
      <c r="P50" s="291"/>
    </row>
    <row r="51" spans="1:16" ht="15">
      <c r="A51" s="24" t="s">
        <v>81</v>
      </c>
      <c r="B51" s="244"/>
      <c r="C51" s="13"/>
      <c r="D51" s="244"/>
      <c r="E51" s="244"/>
      <c r="F51" s="245"/>
      <c r="G51" s="251"/>
      <c r="H51" s="25" t="s">
        <v>6</v>
      </c>
      <c r="I51" s="245"/>
      <c r="J51" s="245"/>
      <c r="K51" s="245"/>
      <c r="L51" s="247"/>
      <c r="M51" s="247"/>
      <c r="N51" s="266" t="s">
        <v>24</v>
      </c>
      <c r="O51" s="266"/>
      <c r="P51" s="267"/>
    </row>
    <row r="52" spans="1:16" ht="15">
      <c r="A52" s="109"/>
      <c r="B52" s="395">
        <v>14</v>
      </c>
      <c r="C52" s="395"/>
      <c r="D52" s="245"/>
      <c r="E52" s="245"/>
      <c r="F52" s="245"/>
      <c r="G52" s="251"/>
      <c r="H52" s="252">
        <v>88</v>
      </c>
      <c r="I52" s="245"/>
      <c r="J52" s="245"/>
      <c r="K52" s="245"/>
      <c r="L52" s="247"/>
      <c r="M52" s="247"/>
      <c r="N52" s="269">
        <f>(H52*B52)</f>
        <v>1232</v>
      </c>
      <c r="O52" s="269"/>
      <c r="P52" s="270"/>
    </row>
    <row r="53" spans="1:16" ht="15.75" customHeight="1" thickBot="1">
      <c r="A53" s="26"/>
      <c r="B53" s="246"/>
      <c r="C53" s="27"/>
      <c r="D53" s="246"/>
      <c r="E53" s="246"/>
      <c r="F53" s="246"/>
      <c r="G53" s="251"/>
      <c r="H53" s="251"/>
      <c r="I53" s="246"/>
      <c r="J53" s="246"/>
      <c r="K53" s="246"/>
      <c r="L53" s="28"/>
      <c r="M53" s="28"/>
      <c r="N53" s="288"/>
      <c r="O53" s="288"/>
      <c r="P53" s="289"/>
    </row>
    <row r="54" spans="1:16" ht="15.75" thickBot="1">
      <c r="A54" s="55"/>
      <c r="B54" s="56" t="s">
        <v>82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281">
        <f>SUM(N17,N48,N52)</f>
        <v>11357.638725333332</v>
      </c>
      <c r="O54" s="282"/>
      <c r="P54" s="283"/>
    </row>
    <row r="55" spans="1:16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</sheetData>
  <sheetProtection password="CC25" sheet="1" selectLockedCells="1"/>
  <mergeCells count="108">
    <mergeCell ref="AF22:AH22"/>
    <mergeCell ref="G14:H14"/>
    <mergeCell ref="J14:M14"/>
    <mergeCell ref="N14:P14"/>
    <mergeCell ref="D15:E15"/>
    <mergeCell ref="N16:P16"/>
    <mergeCell ref="AB10:AD10"/>
    <mergeCell ref="AF10:AH10"/>
    <mergeCell ref="AF13:AH13"/>
    <mergeCell ref="A19:P19"/>
    <mergeCell ref="N20:P20"/>
    <mergeCell ref="N52:P52"/>
    <mergeCell ref="B52:C52"/>
    <mergeCell ref="AF17:AH17"/>
    <mergeCell ref="T11:Y11"/>
    <mergeCell ref="AF21:AH21"/>
    <mergeCell ref="N53:P53"/>
    <mergeCell ref="G9:H9"/>
    <mergeCell ref="J9:K9"/>
    <mergeCell ref="N12:P12"/>
    <mergeCell ref="N13:P13"/>
    <mergeCell ref="N25:P25"/>
    <mergeCell ref="N26:P26"/>
    <mergeCell ref="N17:P17"/>
    <mergeCell ref="L48:M48"/>
    <mergeCell ref="L38:M38"/>
    <mergeCell ref="AF26:AH26"/>
    <mergeCell ref="AF24:AH24"/>
    <mergeCell ref="N51:P51"/>
    <mergeCell ref="AF23:AH23"/>
    <mergeCell ref="AF18:AH18"/>
    <mergeCell ref="AF19:AH19"/>
    <mergeCell ref="N18:P18"/>
    <mergeCell ref="AF28:AH28"/>
    <mergeCell ref="N28:P28"/>
    <mergeCell ref="N48:P48"/>
    <mergeCell ref="AF11:AH11"/>
    <mergeCell ref="AB9:AD9"/>
    <mergeCell ref="N27:P27"/>
    <mergeCell ref="AF27:AH27"/>
    <mergeCell ref="N21:P21"/>
    <mergeCell ref="AF25:AH25"/>
    <mergeCell ref="N22:P22"/>
    <mergeCell ref="N23:P23"/>
    <mergeCell ref="AF14:AH14"/>
    <mergeCell ref="AF15:AH15"/>
    <mergeCell ref="A1:P1"/>
    <mergeCell ref="AF1:AH1"/>
    <mergeCell ref="A2:E2"/>
    <mergeCell ref="F2:I2"/>
    <mergeCell ref="A3:E3"/>
    <mergeCell ref="F3:I3"/>
    <mergeCell ref="AC3:AD3"/>
    <mergeCell ref="AF9:AH9"/>
    <mergeCell ref="AB7:AD7"/>
    <mergeCell ref="AF7:AH7"/>
    <mergeCell ref="AB8:AD8"/>
    <mergeCell ref="AF8:AH8"/>
    <mergeCell ref="A6:P6"/>
    <mergeCell ref="A7:P7"/>
    <mergeCell ref="AB6:AD6"/>
    <mergeCell ref="AF6:AH6"/>
    <mergeCell ref="AB5:AD5"/>
    <mergeCell ref="AF5:AH5"/>
    <mergeCell ref="A4:P4"/>
    <mergeCell ref="AB4:AD4"/>
    <mergeCell ref="AF4:AH4"/>
    <mergeCell ref="A5:P5"/>
    <mergeCell ref="N38:P38"/>
    <mergeCell ref="AF29:AH29"/>
    <mergeCell ref="J35:M35"/>
    <mergeCell ref="AF30:AH30"/>
    <mergeCell ref="J33:M33"/>
    <mergeCell ref="N33:P33"/>
    <mergeCell ref="J34:M34"/>
    <mergeCell ref="N34:P34"/>
    <mergeCell ref="J32:M32"/>
    <mergeCell ref="N32:P32"/>
    <mergeCell ref="A29:P29"/>
    <mergeCell ref="J30:M30"/>
    <mergeCell ref="N30:P30"/>
    <mergeCell ref="N54:P54"/>
    <mergeCell ref="G8:K8"/>
    <mergeCell ref="G10:K10"/>
    <mergeCell ref="G11:K11"/>
    <mergeCell ref="D16:E16"/>
    <mergeCell ref="G16:H16"/>
    <mergeCell ref="A39:P39"/>
    <mergeCell ref="N31:P31"/>
    <mergeCell ref="N40:P40"/>
    <mergeCell ref="N41:P41"/>
    <mergeCell ref="N42:P42"/>
    <mergeCell ref="N43:P43"/>
    <mergeCell ref="J37:M37"/>
    <mergeCell ref="N37:P37"/>
    <mergeCell ref="N35:P35"/>
    <mergeCell ref="J36:M36"/>
    <mergeCell ref="N36:P36"/>
    <mergeCell ref="N50:P50"/>
    <mergeCell ref="N24:P24"/>
    <mergeCell ref="G15:H15"/>
    <mergeCell ref="N15:P15"/>
    <mergeCell ref="N44:P44"/>
    <mergeCell ref="N45:P45"/>
    <mergeCell ref="N46:P46"/>
    <mergeCell ref="L47:M47"/>
    <mergeCell ref="N47:P47"/>
    <mergeCell ref="J31:M31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56"/>
  <sheetViews>
    <sheetView showGridLines="0" zoomScalePageLayoutView="0" workbookViewId="0" topLeftCell="A1">
      <selection activeCell="C18" sqref="C18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204" t="s">
        <v>3</v>
      </c>
      <c r="R1" s="73"/>
      <c r="S1" s="75"/>
      <c r="T1" s="75"/>
      <c r="U1" s="20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206"/>
      <c r="AG1" s="206"/>
      <c r="AH1" s="207"/>
    </row>
    <row r="2" spans="1:34" ht="15">
      <c r="A2" s="381" t="s">
        <v>1</v>
      </c>
      <c r="B2" s="382"/>
      <c r="C2" s="382"/>
      <c r="D2" s="382"/>
      <c r="E2" s="382"/>
      <c r="F2" s="391" t="s">
        <v>2</v>
      </c>
      <c r="G2" s="391"/>
      <c r="H2" s="391"/>
      <c r="I2" s="391"/>
      <c r="J2" s="141"/>
      <c r="K2" s="141"/>
      <c r="L2" s="141"/>
      <c r="M2" s="141"/>
      <c r="N2" s="141"/>
      <c r="O2" s="141"/>
      <c r="P2" s="1"/>
      <c r="Q2" s="109"/>
      <c r="R2" s="2"/>
      <c r="S2" s="135"/>
      <c r="T2" s="3" t="s">
        <v>5</v>
      </c>
      <c r="U2" s="141"/>
      <c r="V2" s="135"/>
      <c r="W2" s="135"/>
      <c r="X2" s="135"/>
      <c r="Y2" s="135"/>
      <c r="Z2" s="135"/>
      <c r="AA2" s="135"/>
      <c r="AB2" s="135"/>
      <c r="AC2" s="286" t="s">
        <v>6</v>
      </c>
      <c r="AD2" s="286"/>
      <c r="AE2" s="135"/>
      <c r="AF2" s="4"/>
      <c r="AG2" s="4"/>
      <c r="AH2" s="5"/>
    </row>
    <row r="3" spans="1:34" ht="15">
      <c r="A3" s="381" t="s">
        <v>4</v>
      </c>
      <c r="B3" s="382"/>
      <c r="C3" s="382"/>
      <c r="D3" s="382"/>
      <c r="E3" s="382"/>
      <c r="F3" s="391" t="s">
        <v>2</v>
      </c>
      <c r="G3" s="391"/>
      <c r="H3" s="391"/>
      <c r="I3" s="391"/>
      <c r="J3" s="141"/>
      <c r="K3" s="141"/>
      <c r="L3" s="141"/>
      <c r="M3" s="141"/>
      <c r="N3" s="141"/>
      <c r="O3" s="141"/>
      <c r="P3" s="1"/>
      <c r="Q3" s="109"/>
      <c r="R3" s="2"/>
      <c r="S3" s="6"/>
      <c r="T3" s="6"/>
      <c r="U3" s="6" t="s">
        <v>9</v>
      </c>
      <c r="V3" s="6"/>
      <c r="W3" s="6"/>
      <c r="X3" s="6"/>
      <c r="Y3" s="6"/>
      <c r="Z3" s="135"/>
      <c r="AA3" s="135"/>
      <c r="AB3" s="380">
        <f>'Cálculo Auxiliares'!V19</f>
        <v>0.6666666666666666</v>
      </c>
      <c r="AC3" s="380"/>
      <c r="AD3" s="380"/>
      <c r="AE3" s="135"/>
      <c r="AF3" s="319">
        <f>'Cálculo Auxiliares'!W19</f>
        <v>35.98</v>
      </c>
      <c r="AG3" s="319"/>
      <c r="AH3" s="320"/>
    </row>
    <row r="4" spans="1:34" ht="15">
      <c r="A4" s="384" t="s">
        <v>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  <c r="Q4" s="109"/>
      <c r="R4" s="2"/>
      <c r="S4" s="6"/>
      <c r="T4" s="6"/>
      <c r="U4" s="6" t="s">
        <v>11</v>
      </c>
      <c r="V4" s="6"/>
      <c r="W4" s="6"/>
      <c r="X4" s="6"/>
      <c r="Y4" s="6"/>
      <c r="Z4" s="135"/>
      <c r="AA4" s="135"/>
      <c r="AB4" s="380">
        <f>'Cálculo Auxiliares'!V20</f>
        <v>1.3333333333333333</v>
      </c>
      <c r="AC4" s="380"/>
      <c r="AD4" s="380"/>
      <c r="AE4" s="135"/>
      <c r="AF4" s="319">
        <f>'Cálculo Auxiliares'!W20</f>
        <v>25.866666666666664</v>
      </c>
      <c r="AG4" s="319"/>
      <c r="AH4" s="320"/>
    </row>
    <row r="5" spans="1:34" ht="15">
      <c r="A5" s="387" t="s">
        <v>101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9"/>
      <c r="Q5" s="109"/>
      <c r="R5" s="2"/>
      <c r="S5" s="6"/>
      <c r="T5" s="6"/>
      <c r="U5" s="6" t="s">
        <v>15</v>
      </c>
      <c r="V5" s="6"/>
      <c r="W5" s="6"/>
      <c r="X5" s="6"/>
      <c r="Y5" s="6"/>
      <c r="Z5" s="135"/>
      <c r="AA5" s="135"/>
      <c r="AB5" s="380">
        <f>'Cálculo Auxiliares'!V21</f>
        <v>0.6666666666666666</v>
      </c>
      <c r="AC5" s="380"/>
      <c r="AD5" s="380"/>
      <c r="AE5" s="135"/>
      <c r="AF5" s="319">
        <f>'Cálculo Auxiliares'!W21</f>
        <v>24.96666666666667</v>
      </c>
      <c r="AG5" s="319"/>
      <c r="AH5" s="320"/>
    </row>
    <row r="6" spans="1:34" ht="15.75" thickBot="1">
      <c r="A6" s="387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9"/>
      <c r="Q6" s="109"/>
      <c r="R6" s="2"/>
      <c r="S6" s="135"/>
      <c r="T6" s="135"/>
      <c r="U6" s="133" t="s">
        <v>43</v>
      </c>
      <c r="V6" s="135"/>
      <c r="W6" s="135"/>
      <c r="X6" s="135"/>
      <c r="Y6" s="135"/>
      <c r="Z6" s="135"/>
      <c r="AA6" s="135"/>
      <c r="AB6" s="299"/>
      <c r="AC6" s="299"/>
      <c r="AD6" s="299"/>
      <c r="AE6" s="135"/>
      <c r="AF6" s="309">
        <f>SUM(AF3:AH5)</f>
        <v>86.81333333333333</v>
      </c>
      <c r="AG6" s="309"/>
      <c r="AH6" s="310"/>
    </row>
    <row r="7" spans="1:34" ht="15.75" thickBot="1">
      <c r="A7" s="384" t="s">
        <v>10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6"/>
      <c r="Q7" s="66"/>
      <c r="R7" s="67"/>
      <c r="S7" s="68"/>
      <c r="T7" s="275" t="s">
        <v>44</v>
      </c>
      <c r="U7" s="275"/>
      <c r="V7" s="275"/>
      <c r="W7" s="275"/>
      <c r="X7" s="275"/>
      <c r="Y7" s="275"/>
      <c r="Z7" s="69"/>
      <c r="AA7" s="69"/>
      <c r="AB7" s="69"/>
      <c r="AC7" s="69"/>
      <c r="AD7" s="69"/>
      <c r="AE7" s="69"/>
      <c r="AF7" s="274">
        <f>SUM(N54,AF6)</f>
        <v>24416.810465777773</v>
      </c>
      <c r="AG7" s="275"/>
      <c r="AH7" s="276"/>
    </row>
    <row r="8" spans="1:34" ht="15">
      <c r="A8" s="140" t="s">
        <v>12</v>
      </c>
      <c r="B8" s="141"/>
      <c r="C8" s="141"/>
      <c r="D8" s="141"/>
      <c r="E8" s="141"/>
      <c r="F8" s="141"/>
      <c r="G8" s="383" t="s">
        <v>102</v>
      </c>
      <c r="H8" s="383"/>
      <c r="I8" s="383"/>
      <c r="J8" s="383"/>
      <c r="K8" s="383"/>
      <c r="L8" s="141"/>
      <c r="M8" s="141"/>
      <c r="N8" s="141"/>
      <c r="O8" s="141"/>
      <c r="P8" s="1"/>
      <c r="Q8" s="81"/>
      <c r="R8" s="82"/>
      <c r="S8" s="83"/>
      <c r="T8" s="84" t="s">
        <v>46</v>
      </c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5"/>
      <c r="AH8" s="86"/>
    </row>
    <row r="9" spans="1:34" ht="15">
      <c r="A9" s="140" t="s">
        <v>14</v>
      </c>
      <c r="B9" s="141"/>
      <c r="C9" s="141"/>
      <c r="D9" s="141"/>
      <c r="E9" s="141"/>
      <c r="F9" s="141"/>
      <c r="G9" s="396">
        <v>1581.63</v>
      </c>
      <c r="H9" s="396"/>
      <c r="I9" s="253"/>
      <c r="J9" s="396">
        <v>1574.6</v>
      </c>
      <c r="K9" s="396"/>
      <c r="L9" s="141"/>
      <c r="M9" s="141"/>
      <c r="N9" s="141"/>
      <c r="O9" s="141"/>
      <c r="P9" s="1"/>
      <c r="Q9" s="109"/>
      <c r="R9" s="2"/>
      <c r="S9" s="135"/>
      <c r="T9" s="135"/>
      <c r="U9" s="135" t="s">
        <v>48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303">
        <f>AF7</f>
        <v>24416.810465777773</v>
      </c>
      <c r="AG9" s="303"/>
      <c r="AH9" s="304"/>
    </row>
    <row r="10" spans="1:34" ht="15">
      <c r="A10" s="140" t="s">
        <v>16</v>
      </c>
      <c r="B10" s="141"/>
      <c r="C10" s="141"/>
      <c r="D10" s="141"/>
      <c r="E10" s="141"/>
      <c r="F10" s="141"/>
      <c r="G10" s="383" t="s">
        <v>104</v>
      </c>
      <c r="H10" s="383"/>
      <c r="I10" s="383"/>
      <c r="J10" s="383"/>
      <c r="K10" s="383"/>
      <c r="L10" s="141"/>
      <c r="M10" s="141"/>
      <c r="N10" s="141"/>
      <c r="O10" s="141"/>
      <c r="P10" s="1"/>
      <c r="Q10" s="109"/>
      <c r="R10" s="2"/>
      <c r="S10" s="135"/>
      <c r="T10" s="135"/>
      <c r="U10" s="135" t="s">
        <v>50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6">
        <v>0.04</v>
      </c>
      <c r="AF10" s="305">
        <f>(AF9*AE10)</f>
        <v>976.672418631111</v>
      </c>
      <c r="AG10" s="305"/>
      <c r="AH10" s="306"/>
    </row>
    <row r="11" spans="1:34" ht="15">
      <c r="A11" s="140" t="s">
        <v>17</v>
      </c>
      <c r="B11" s="141"/>
      <c r="C11" s="141"/>
      <c r="D11" s="141"/>
      <c r="E11" s="141"/>
      <c r="F11" s="141"/>
      <c r="G11" s="383">
        <v>2016</v>
      </c>
      <c r="H11" s="383"/>
      <c r="I11" s="383"/>
      <c r="J11" s="383"/>
      <c r="K11" s="383"/>
      <c r="L11" s="141"/>
      <c r="M11" s="141"/>
      <c r="N11" s="141"/>
      <c r="O11" s="141"/>
      <c r="P11" s="1"/>
      <c r="Q11" s="109"/>
      <c r="R11" s="2"/>
      <c r="S11" s="135"/>
      <c r="T11" s="135"/>
      <c r="U11" s="133" t="s">
        <v>43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2"/>
      <c r="AF11" s="303">
        <f>SUM(AF9:AH10)</f>
        <v>25393.482884408884</v>
      </c>
      <c r="AG11" s="303"/>
      <c r="AH11" s="304"/>
    </row>
    <row r="12" spans="1:34" ht="15">
      <c r="A12" s="70" t="s">
        <v>18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328"/>
      <c r="O12" s="328"/>
      <c r="P12" s="329"/>
      <c r="Q12" s="87"/>
      <c r="R12" s="77"/>
      <c r="S12" s="71"/>
      <c r="T12" s="84" t="s">
        <v>53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88"/>
      <c r="AH12" s="89"/>
    </row>
    <row r="13" spans="1:62" ht="15">
      <c r="A13" s="97" t="s">
        <v>20</v>
      </c>
      <c r="B13" s="98"/>
      <c r="C13" s="98"/>
      <c r="D13" s="98"/>
      <c r="E13" s="99"/>
      <c r="F13" s="100"/>
      <c r="G13" s="100"/>
      <c r="H13" s="100"/>
      <c r="I13" s="100"/>
      <c r="J13" s="100"/>
      <c r="K13" s="100"/>
      <c r="L13" s="100"/>
      <c r="M13" s="100"/>
      <c r="N13" s="330"/>
      <c r="O13" s="330"/>
      <c r="P13" s="331"/>
      <c r="Q13" s="109"/>
      <c r="R13" s="2"/>
      <c r="S13" s="135"/>
      <c r="T13" s="135"/>
      <c r="U13" s="135" t="s">
        <v>55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307">
        <f>AF11</f>
        <v>25393.482884408884</v>
      </c>
      <c r="AG13" s="307"/>
      <c r="AH13" s="308"/>
      <c r="BC13" s="7" t="s">
        <v>19</v>
      </c>
      <c r="BD13" s="8"/>
      <c r="BE13" s="8"/>
      <c r="BF13" s="8"/>
      <c r="BG13" s="8"/>
      <c r="BH13" s="8"/>
      <c r="BI13" s="8"/>
      <c r="BJ13" s="8"/>
    </row>
    <row r="14" spans="1:55" ht="15">
      <c r="A14" s="109"/>
      <c r="B14" s="135"/>
      <c r="C14" s="9" t="s">
        <v>22</v>
      </c>
      <c r="D14" s="135"/>
      <c r="E14" s="135"/>
      <c r="F14" s="10"/>
      <c r="G14" s="265" t="s">
        <v>6</v>
      </c>
      <c r="H14" s="265"/>
      <c r="I14" s="135"/>
      <c r="J14" s="394" t="s">
        <v>23</v>
      </c>
      <c r="K14" s="394"/>
      <c r="L14" s="394"/>
      <c r="M14" s="394"/>
      <c r="N14" s="265" t="s">
        <v>24</v>
      </c>
      <c r="O14" s="265"/>
      <c r="P14" s="278"/>
      <c r="Q14" s="109"/>
      <c r="R14" s="2"/>
      <c r="S14" s="135"/>
      <c r="T14" s="135"/>
      <c r="U14" s="135" t="s">
        <v>57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6">
        <v>0.08</v>
      </c>
      <c r="AF14" s="305">
        <f>(AE14*AF13)</f>
        <v>2031.4786307527108</v>
      </c>
      <c r="AG14" s="305"/>
      <c r="AH14" s="306"/>
      <c r="BC14" s="7" t="s">
        <v>21</v>
      </c>
    </row>
    <row r="15" spans="1:34" ht="15">
      <c r="A15" s="109"/>
      <c r="B15" s="135"/>
      <c r="C15" s="135"/>
      <c r="D15" s="353" t="s">
        <v>105</v>
      </c>
      <c r="E15" s="353"/>
      <c r="F15" s="10"/>
      <c r="G15" s="353">
        <v>6</v>
      </c>
      <c r="H15" s="353"/>
      <c r="I15" s="135"/>
      <c r="J15" s="135"/>
      <c r="K15" s="135"/>
      <c r="L15" s="135"/>
      <c r="M15" s="135"/>
      <c r="N15" s="311">
        <f>(G15*G9)</f>
        <v>9489.78</v>
      </c>
      <c r="O15" s="311"/>
      <c r="P15" s="312"/>
      <c r="Q15" s="109"/>
      <c r="R15" s="2"/>
      <c r="S15" s="135"/>
      <c r="T15" s="135"/>
      <c r="U15" s="133" t="s">
        <v>43</v>
      </c>
      <c r="V15" s="133"/>
      <c r="W15" s="135"/>
      <c r="X15" s="135"/>
      <c r="Y15" s="135"/>
      <c r="Z15" s="135"/>
      <c r="AA15" s="135"/>
      <c r="AB15" s="135"/>
      <c r="AC15" s="135"/>
      <c r="AD15" s="135"/>
      <c r="AE15" s="135"/>
      <c r="AF15" s="303">
        <f>SUM(AF13:AH14)</f>
        <v>27424.961515161594</v>
      </c>
      <c r="AG15" s="303"/>
      <c r="AH15" s="304"/>
    </row>
    <row r="16" spans="1:34" ht="15">
      <c r="A16" s="109"/>
      <c r="B16" s="135"/>
      <c r="C16" s="135"/>
      <c r="D16" s="353" t="s">
        <v>106</v>
      </c>
      <c r="E16" s="353"/>
      <c r="F16" s="10"/>
      <c r="G16" s="353">
        <v>2</v>
      </c>
      <c r="H16" s="353"/>
      <c r="I16" s="135"/>
      <c r="J16" s="135"/>
      <c r="K16" s="135"/>
      <c r="L16" s="135"/>
      <c r="M16" s="135"/>
      <c r="N16" s="311">
        <f>(G16*J9)</f>
        <v>3149.2</v>
      </c>
      <c r="O16" s="311"/>
      <c r="P16" s="312"/>
      <c r="Q16" s="87"/>
      <c r="R16" s="77"/>
      <c r="S16" s="71"/>
      <c r="T16" s="84" t="s">
        <v>60</v>
      </c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90"/>
      <c r="AG16" s="91"/>
      <c r="AH16" s="92"/>
    </row>
    <row r="17" spans="1:34" ht="15">
      <c r="A17" s="109"/>
      <c r="B17" s="135"/>
      <c r="C17" s="135"/>
      <c r="D17" s="139"/>
      <c r="E17" s="139"/>
      <c r="F17" s="135"/>
      <c r="G17" s="135"/>
      <c r="H17" s="135"/>
      <c r="I17" s="135"/>
      <c r="J17" s="135"/>
      <c r="K17" s="135"/>
      <c r="L17" s="135"/>
      <c r="M17" s="135"/>
      <c r="N17" s="269">
        <f>SUM(N15:P16)</f>
        <v>12638.98</v>
      </c>
      <c r="O17" s="269"/>
      <c r="P17" s="270"/>
      <c r="Q17" s="109"/>
      <c r="R17" s="2"/>
      <c r="S17" s="135"/>
      <c r="T17" s="11"/>
      <c r="U17" s="135" t="s">
        <v>62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303">
        <f>AF15</f>
        <v>27424.961515161594</v>
      </c>
      <c r="AG17" s="303"/>
      <c r="AH17" s="304"/>
    </row>
    <row r="18" spans="1:34" ht="15">
      <c r="A18" s="101" t="s">
        <v>19</v>
      </c>
      <c r="B18" s="102"/>
      <c r="C18" s="103">
        <v>1</v>
      </c>
      <c r="D18" s="102"/>
      <c r="E18" s="102"/>
      <c r="F18" s="102"/>
      <c r="G18" s="102"/>
      <c r="H18" s="102"/>
      <c r="I18" s="102"/>
      <c r="J18" s="102"/>
      <c r="K18" s="102"/>
      <c r="L18" s="104"/>
      <c r="M18" s="104"/>
      <c r="N18" s="315"/>
      <c r="O18" s="315"/>
      <c r="P18" s="316"/>
      <c r="Q18" s="109"/>
      <c r="R18" s="2"/>
      <c r="S18" s="135"/>
      <c r="T18" s="11"/>
      <c r="U18" s="135" t="s">
        <v>63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8">
        <f>IF($C$18=1,'Cálculo Auxiliares'!AA24,0)</f>
        <v>0.035</v>
      </c>
      <c r="AF18" s="301">
        <f>(AF$17*AE18)</f>
        <v>959.8736530306559</v>
      </c>
      <c r="AG18" s="301"/>
      <c r="AH18" s="302"/>
    </row>
    <row r="19" spans="1:34" ht="15">
      <c r="A19" s="263" t="s">
        <v>28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64"/>
      <c r="Q19" s="109"/>
      <c r="R19" s="2"/>
      <c r="S19" s="135"/>
      <c r="T19" s="11"/>
      <c r="U19" s="135" t="s">
        <v>65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8">
        <f>IF($C$18=1,'Cálculo Auxiliares'!AA25,0)</f>
        <v>0.0065</v>
      </c>
      <c r="AF19" s="301">
        <f>(AF$17*AE19)</f>
        <v>178.26224984855037</v>
      </c>
      <c r="AG19" s="301"/>
      <c r="AH19" s="302"/>
    </row>
    <row r="20" spans="1:34" ht="15">
      <c r="A20" s="109"/>
      <c r="B20" s="135"/>
      <c r="C20" s="135" t="s">
        <v>29</v>
      </c>
      <c r="D20" s="135"/>
      <c r="E20" s="135"/>
      <c r="F20" s="135"/>
      <c r="G20" s="141"/>
      <c r="H20" s="141"/>
      <c r="I20" s="135"/>
      <c r="J20" s="12"/>
      <c r="K20" s="12"/>
      <c r="L20" s="12">
        <v>0.2</v>
      </c>
      <c r="M20" s="134">
        <f>IF($C$18=1,'Cálculo Auxiliares'!L58,0)</f>
        <v>0.2</v>
      </c>
      <c r="N20" s="272">
        <f>(N$17*M20)</f>
        <v>2527.7960000000003</v>
      </c>
      <c r="O20" s="272"/>
      <c r="P20" s="273"/>
      <c r="Q20" s="109"/>
      <c r="R20" s="2"/>
      <c r="S20" s="135"/>
      <c r="T20" s="135"/>
      <c r="U20" s="135" t="s">
        <v>67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8">
        <f>IF($C$18=1,'Cálculo Auxiliares'!AA26,0)</f>
        <v>0.03</v>
      </c>
      <c r="AF20" s="301">
        <f>(AF$17*AE20)</f>
        <v>822.7488454548478</v>
      </c>
      <c r="AG20" s="301"/>
      <c r="AH20" s="302"/>
    </row>
    <row r="21" spans="1:34" ht="15">
      <c r="A21" s="109"/>
      <c r="B21" s="135"/>
      <c r="C21" s="135" t="s">
        <v>31</v>
      </c>
      <c r="D21" s="135"/>
      <c r="E21" s="135"/>
      <c r="F21" s="135"/>
      <c r="G21" s="141"/>
      <c r="H21" s="141"/>
      <c r="I21" s="135"/>
      <c r="J21" s="134"/>
      <c r="K21" s="134"/>
      <c r="L21" s="134">
        <v>0.015</v>
      </c>
      <c r="M21" s="134">
        <f>IF($C$18=1,'Cálculo Auxiliares'!L59,0)</f>
        <v>0.015</v>
      </c>
      <c r="N21" s="272">
        <f>(N$17*M21)</f>
        <v>189.5847</v>
      </c>
      <c r="O21" s="272"/>
      <c r="P21" s="273"/>
      <c r="Q21" s="109"/>
      <c r="R21" s="2"/>
      <c r="S21" s="135"/>
      <c r="T21" s="135"/>
      <c r="U21" s="135" t="s">
        <v>69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8">
        <f>IF($C$18=2,'Cálculo Auxiliares'!AA27,0)</f>
        <v>0</v>
      </c>
      <c r="AF21" s="301">
        <f>(AF$17*AE21)</f>
        <v>0</v>
      </c>
      <c r="AG21" s="301"/>
      <c r="AH21" s="302"/>
    </row>
    <row r="22" spans="1:34" ht="15">
      <c r="A22" s="109"/>
      <c r="B22" s="135"/>
      <c r="C22" s="135" t="s">
        <v>33</v>
      </c>
      <c r="D22" s="135"/>
      <c r="E22" s="135"/>
      <c r="F22" s="135"/>
      <c r="G22" s="141"/>
      <c r="H22" s="141"/>
      <c r="I22" s="135"/>
      <c r="J22" s="134"/>
      <c r="K22" s="134"/>
      <c r="L22" s="134">
        <v>0.01</v>
      </c>
      <c r="M22" s="134">
        <f>IF($C$18=1,'Cálculo Auxiliares'!L60,0)</f>
        <v>0.01</v>
      </c>
      <c r="N22" s="272">
        <f aca="true" t="shared" si="0" ref="N22:N27">(N$17*M22)</f>
        <v>126.3898</v>
      </c>
      <c r="O22" s="272"/>
      <c r="P22" s="273"/>
      <c r="Q22" s="109"/>
      <c r="R22" s="2"/>
      <c r="S22" s="135"/>
      <c r="T22" s="135"/>
      <c r="U22" s="133" t="s">
        <v>71</v>
      </c>
      <c r="V22" s="133"/>
      <c r="W22" s="133"/>
      <c r="X22" s="135"/>
      <c r="Y22" s="135"/>
      <c r="Z22" s="135"/>
      <c r="AA22" s="135"/>
      <c r="AB22" s="135"/>
      <c r="AC22" s="135"/>
      <c r="AD22" s="20"/>
      <c r="AE22" s="21">
        <f>SUM(AE18:AE21)</f>
        <v>0.07150000000000001</v>
      </c>
      <c r="AF22" s="269">
        <f>SUM(AF18:AH21)</f>
        <v>1960.8847483340542</v>
      </c>
      <c r="AG22" s="269"/>
      <c r="AH22" s="270"/>
    </row>
    <row r="23" spans="1:34" ht="15.75" thickBot="1">
      <c r="A23" s="109"/>
      <c r="B23" s="135"/>
      <c r="C23" s="135" t="s">
        <v>35</v>
      </c>
      <c r="D23" s="135"/>
      <c r="E23" s="135"/>
      <c r="F23" s="135"/>
      <c r="G23" s="141"/>
      <c r="H23" s="141"/>
      <c r="I23" s="135"/>
      <c r="J23" s="134"/>
      <c r="K23" s="134"/>
      <c r="L23" s="134">
        <v>0.002</v>
      </c>
      <c r="M23" s="134">
        <f>IF($C$18=1,'Cálculo Auxiliares'!L61,0)</f>
        <v>0.002</v>
      </c>
      <c r="N23" s="272">
        <f t="shared" si="0"/>
        <v>25.27796</v>
      </c>
      <c r="O23" s="272"/>
      <c r="P23" s="273"/>
      <c r="Q23" s="109"/>
      <c r="R23" s="2"/>
      <c r="S23" s="135"/>
      <c r="T23" s="135"/>
      <c r="U23" s="135"/>
      <c r="V23" s="9"/>
      <c r="W23" s="135"/>
      <c r="X23" s="135"/>
      <c r="Y23" s="135"/>
      <c r="Z23" s="135"/>
      <c r="AA23" s="135"/>
      <c r="AB23" s="135"/>
      <c r="AC23" s="135"/>
      <c r="AD23" s="135"/>
      <c r="AE23" s="135"/>
      <c r="AF23" s="299"/>
      <c r="AG23" s="299"/>
      <c r="AH23" s="300"/>
    </row>
    <row r="24" spans="1:34" ht="15">
      <c r="A24" s="109"/>
      <c r="B24" s="135"/>
      <c r="C24" s="135" t="s">
        <v>37</v>
      </c>
      <c r="D24" s="135"/>
      <c r="E24" s="135"/>
      <c r="F24" s="135"/>
      <c r="G24" s="141"/>
      <c r="H24" s="141"/>
      <c r="I24" s="135"/>
      <c r="J24" s="134"/>
      <c r="K24" s="134"/>
      <c r="L24" s="134">
        <v>0.025</v>
      </c>
      <c r="M24" s="134">
        <f>IF($C$18=1,'Cálculo Auxiliares'!L62,0)</f>
        <v>0.025</v>
      </c>
      <c r="N24" s="272">
        <f t="shared" si="0"/>
        <v>315.97450000000003</v>
      </c>
      <c r="O24" s="272"/>
      <c r="P24" s="273"/>
      <c r="Q24" s="58"/>
      <c r="R24" s="59"/>
      <c r="S24" s="60"/>
      <c r="T24" s="61" t="s">
        <v>74</v>
      </c>
      <c r="U24" s="61"/>
      <c r="V24" s="61"/>
      <c r="W24" s="61"/>
      <c r="X24" s="61"/>
      <c r="Y24" s="61"/>
      <c r="Z24" s="61"/>
      <c r="AA24" s="62"/>
      <c r="AB24" s="62"/>
      <c r="AC24" s="60"/>
      <c r="AD24" s="60"/>
      <c r="AE24" s="60"/>
      <c r="AF24" s="292">
        <f>SUM(AF17,AF22)</f>
        <v>29385.84626349565</v>
      </c>
      <c r="AG24" s="292"/>
      <c r="AH24" s="293"/>
    </row>
    <row r="25" spans="1:34" ht="15.75" thickBot="1">
      <c r="A25" s="109"/>
      <c r="B25" s="135"/>
      <c r="C25" s="135" t="s">
        <v>39</v>
      </c>
      <c r="D25" s="135"/>
      <c r="E25" s="135"/>
      <c r="F25" s="135"/>
      <c r="G25" s="141"/>
      <c r="H25" s="141"/>
      <c r="I25" s="135"/>
      <c r="J25" s="134"/>
      <c r="K25" s="134"/>
      <c r="L25" s="134">
        <v>0.08</v>
      </c>
      <c r="M25" s="134">
        <v>0.08</v>
      </c>
      <c r="N25" s="272">
        <f t="shared" si="0"/>
        <v>1011.1184</v>
      </c>
      <c r="O25" s="272"/>
      <c r="P25" s="273"/>
      <c r="Q25" s="63"/>
      <c r="R25" s="64"/>
      <c r="S25" s="64"/>
      <c r="T25" s="65" t="s">
        <v>76</v>
      </c>
      <c r="U25" s="65"/>
      <c r="V25" s="65"/>
      <c r="W25" s="65"/>
      <c r="X25" s="65"/>
      <c r="Y25" s="65"/>
      <c r="Z25" s="65"/>
      <c r="AA25" s="64"/>
      <c r="AB25" s="64"/>
      <c r="AC25" s="64"/>
      <c r="AD25" s="64"/>
      <c r="AE25" s="64"/>
      <c r="AF25" s="296">
        <f>(AF24*12)</f>
        <v>352630.15516194777</v>
      </c>
      <c r="AG25" s="296"/>
      <c r="AH25" s="297"/>
    </row>
    <row r="26" spans="1:34" ht="15.75" thickBot="1">
      <c r="A26" s="109"/>
      <c r="B26" s="135"/>
      <c r="C26" s="135" t="s">
        <v>40</v>
      </c>
      <c r="D26" s="135"/>
      <c r="E26" s="135"/>
      <c r="F26" s="135"/>
      <c r="G26" s="141"/>
      <c r="H26" s="141"/>
      <c r="I26" s="135"/>
      <c r="J26" s="134"/>
      <c r="K26" s="134"/>
      <c r="L26" s="134">
        <v>0.03</v>
      </c>
      <c r="M26" s="134">
        <f>IF($C$18=1,'Cálculo Auxiliares'!L64,0)</f>
        <v>0.03</v>
      </c>
      <c r="N26" s="272">
        <f t="shared" si="0"/>
        <v>379.1694</v>
      </c>
      <c r="O26" s="272"/>
      <c r="P26" s="273"/>
      <c r="Q26" s="185"/>
      <c r="R26" s="186"/>
      <c r="S26" s="186"/>
      <c r="T26" s="187" t="s">
        <v>128</v>
      </c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274">
        <f>AF24/8</f>
        <v>3673.230782936956</v>
      </c>
      <c r="AG26" s="275"/>
      <c r="AH26" s="276"/>
    </row>
    <row r="27" spans="1:34" ht="15">
      <c r="A27" s="109"/>
      <c r="B27" s="135"/>
      <c r="C27" s="135" t="s">
        <v>41</v>
      </c>
      <c r="D27" s="135"/>
      <c r="E27" s="135"/>
      <c r="F27" s="135"/>
      <c r="G27" s="141"/>
      <c r="H27" s="141"/>
      <c r="I27" s="135"/>
      <c r="J27" s="134"/>
      <c r="K27" s="134"/>
      <c r="L27" s="134">
        <v>0.006</v>
      </c>
      <c r="M27" s="134">
        <f>IF($C$18=1,'Cálculo Auxiliares'!L65,0)</f>
        <v>0.006</v>
      </c>
      <c r="N27" s="272">
        <f t="shared" si="0"/>
        <v>75.83388</v>
      </c>
      <c r="O27" s="272"/>
      <c r="P27" s="27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5">
      <c r="A28" s="109"/>
      <c r="B28" s="135"/>
      <c r="C28" s="13" t="s">
        <v>42</v>
      </c>
      <c r="D28" s="13"/>
      <c r="E28" s="13"/>
      <c r="F28" s="13"/>
      <c r="G28" s="141"/>
      <c r="H28" s="141"/>
      <c r="I28" s="135"/>
      <c r="J28" s="141"/>
      <c r="K28" s="132"/>
      <c r="L28" s="132"/>
      <c r="M28" s="134">
        <f>SUM(M20:M27)</f>
        <v>0.3680000000000001</v>
      </c>
      <c r="N28" s="294">
        <f>SUM(N20:P27)</f>
        <v>4651.14464</v>
      </c>
      <c r="O28" s="294"/>
      <c r="P28" s="295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5">
      <c r="A29" s="109"/>
      <c r="B29" s="135"/>
      <c r="C29" s="135"/>
      <c r="D29" s="135"/>
      <c r="E29" s="13"/>
      <c r="F29" s="135"/>
      <c r="G29" s="135"/>
      <c r="H29" s="135"/>
      <c r="I29" s="135"/>
      <c r="J29" s="135"/>
      <c r="K29" s="14"/>
      <c r="L29" s="132"/>
      <c r="M29" s="132"/>
      <c r="N29" s="272"/>
      <c r="O29" s="272"/>
      <c r="P29" s="27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5">
      <c r="A30" s="277" t="s">
        <v>45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78"/>
      <c r="Q30" s="23"/>
      <c r="R30" s="23"/>
      <c r="S30" s="23" t="s">
        <v>151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5">
      <c r="A31" s="109"/>
      <c r="B31" s="135"/>
      <c r="C31" s="15" t="s">
        <v>47</v>
      </c>
      <c r="D31" s="15"/>
      <c r="E31" s="15"/>
      <c r="F31" s="15"/>
      <c r="G31" s="141"/>
      <c r="H31" s="141"/>
      <c r="I31" s="135"/>
      <c r="J31" s="271">
        <v>0.11111111111111109</v>
      </c>
      <c r="K31" s="271"/>
      <c r="L31" s="271"/>
      <c r="M31" s="271"/>
      <c r="N31" s="272">
        <f>(N$17*J31)</f>
        <v>1404.3311111111109</v>
      </c>
      <c r="O31" s="272"/>
      <c r="P31" s="273"/>
      <c r="Q31" s="23"/>
      <c r="R31" s="23"/>
      <c r="S31" s="23" t="s">
        <v>152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109"/>
      <c r="B32" s="135"/>
      <c r="C32" s="15" t="s">
        <v>49</v>
      </c>
      <c r="D32" s="15"/>
      <c r="E32" s="15"/>
      <c r="F32" s="15"/>
      <c r="G32" s="141"/>
      <c r="H32" s="141"/>
      <c r="I32" s="135"/>
      <c r="J32" s="261">
        <v>0.0194</v>
      </c>
      <c r="K32" s="262"/>
      <c r="L32" s="262"/>
      <c r="M32" s="262"/>
      <c r="N32" s="272">
        <f aca="true" t="shared" si="1" ref="N32:N38">(N$17*J32)</f>
        <v>245.196212</v>
      </c>
      <c r="O32" s="272"/>
      <c r="P32" s="27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9"/>
      <c r="B33" s="135"/>
      <c r="C33" s="15" t="s">
        <v>51</v>
      </c>
      <c r="D33" s="15"/>
      <c r="E33" s="15"/>
      <c r="F33" s="15"/>
      <c r="G33" s="141"/>
      <c r="H33" s="141"/>
      <c r="I33" s="135"/>
      <c r="J33" s="261">
        <v>0.0139</v>
      </c>
      <c r="K33" s="262"/>
      <c r="L33" s="262"/>
      <c r="M33" s="262"/>
      <c r="N33" s="272">
        <f t="shared" si="1"/>
        <v>175.68182199999998</v>
      </c>
      <c r="O33" s="272"/>
      <c r="P33" s="27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9"/>
      <c r="B34" s="135"/>
      <c r="C34" s="15" t="s">
        <v>52</v>
      </c>
      <c r="D34" s="15"/>
      <c r="E34" s="15"/>
      <c r="F34" s="15"/>
      <c r="G34" s="141"/>
      <c r="H34" s="141"/>
      <c r="I34" s="135"/>
      <c r="J34" s="261">
        <v>0.0033</v>
      </c>
      <c r="K34" s="262"/>
      <c r="L34" s="262"/>
      <c r="M34" s="262"/>
      <c r="N34" s="272">
        <f t="shared" si="1"/>
        <v>41.708633999999996</v>
      </c>
      <c r="O34" s="272"/>
      <c r="P34" s="27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9"/>
      <c r="B35" s="135"/>
      <c r="C35" s="15" t="s">
        <v>54</v>
      </c>
      <c r="D35" s="15"/>
      <c r="E35" s="15"/>
      <c r="F35" s="15"/>
      <c r="G35" s="141"/>
      <c r="H35" s="141"/>
      <c r="I35" s="135"/>
      <c r="J35" s="261">
        <v>0.0027</v>
      </c>
      <c r="K35" s="262"/>
      <c r="L35" s="262"/>
      <c r="M35" s="262"/>
      <c r="N35" s="272">
        <f t="shared" si="1"/>
        <v>34.125246</v>
      </c>
      <c r="O35" s="272"/>
      <c r="P35" s="27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16" ht="15">
      <c r="A36" s="109"/>
      <c r="B36" s="135"/>
      <c r="C36" s="17" t="s">
        <v>56</v>
      </c>
      <c r="D36" s="17"/>
      <c r="E36" s="17"/>
      <c r="F36" s="17"/>
      <c r="G36" s="141"/>
      <c r="H36" s="141"/>
      <c r="I36" s="135"/>
      <c r="J36" s="298">
        <v>0.0007</v>
      </c>
      <c r="K36" s="298"/>
      <c r="L36" s="298"/>
      <c r="M36" s="298"/>
      <c r="N36" s="272">
        <f t="shared" si="1"/>
        <v>8.847286</v>
      </c>
      <c r="O36" s="272"/>
      <c r="P36" s="273"/>
    </row>
    <row r="37" spans="1:16" ht="15">
      <c r="A37" s="109"/>
      <c r="B37" s="135"/>
      <c r="C37" s="15" t="s">
        <v>58</v>
      </c>
      <c r="D37" s="15"/>
      <c r="E37" s="15"/>
      <c r="F37" s="15"/>
      <c r="G37" s="141"/>
      <c r="H37" s="141"/>
      <c r="I37" s="135"/>
      <c r="J37" s="261">
        <v>0.0002</v>
      </c>
      <c r="K37" s="262"/>
      <c r="L37" s="262"/>
      <c r="M37" s="262"/>
      <c r="N37" s="272">
        <f t="shared" si="1"/>
        <v>2.527796</v>
      </c>
      <c r="O37" s="272"/>
      <c r="P37" s="273"/>
    </row>
    <row r="38" spans="1:16" ht="15">
      <c r="A38" s="109"/>
      <c r="B38" s="135"/>
      <c r="C38" s="15" t="s">
        <v>59</v>
      </c>
      <c r="D38" s="15"/>
      <c r="E38" s="15"/>
      <c r="F38" s="15"/>
      <c r="G38" s="141"/>
      <c r="H38" s="141"/>
      <c r="I38" s="135"/>
      <c r="J38" s="271">
        <v>0.0833333333333333</v>
      </c>
      <c r="K38" s="271"/>
      <c r="L38" s="271"/>
      <c r="M38" s="271"/>
      <c r="N38" s="272">
        <f t="shared" si="1"/>
        <v>1053.248333333333</v>
      </c>
      <c r="O38" s="272"/>
      <c r="P38" s="273"/>
    </row>
    <row r="39" spans="1:16" ht="15">
      <c r="A39" s="109"/>
      <c r="B39" s="135"/>
      <c r="C39" s="13" t="s">
        <v>61</v>
      </c>
      <c r="D39" s="135"/>
      <c r="E39" s="135"/>
      <c r="F39" s="135"/>
      <c r="G39" s="141"/>
      <c r="H39" s="141"/>
      <c r="I39" s="135"/>
      <c r="J39" s="135"/>
      <c r="K39" s="135"/>
      <c r="L39" s="284">
        <f>SUM(J31:M38)</f>
        <v>0.23464444444444438</v>
      </c>
      <c r="M39" s="284"/>
      <c r="N39" s="294">
        <f>SUM(N31:P38)</f>
        <v>2965.666440444444</v>
      </c>
      <c r="O39" s="294"/>
      <c r="P39" s="295"/>
    </row>
    <row r="40" spans="1:16" ht="15">
      <c r="A40" s="277" t="s">
        <v>64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78"/>
    </row>
    <row r="41" spans="1:16" ht="15">
      <c r="A41" s="109"/>
      <c r="B41" s="135"/>
      <c r="C41" s="15" t="s">
        <v>66</v>
      </c>
      <c r="D41" s="15"/>
      <c r="E41" s="15"/>
      <c r="F41" s="15"/>
      <c r="G41" s="141"/>
      <c r="H41" s="141"/>
      <c r="I41" s="135"/>
      <c r="J41" s="135"/>
      <c r="K41" s="19"/>
      <c r="L41" s="136"/>
      <c r="M41" s="136">
        <v>0.0042</v>
      </c>
      <c r="N41" s="279">
        <f>(N$17*M41)</f>
        <v>53.083715999999995</v>
      </c>
      <c r="O41" s="279"/>
      <c r="P41" s="280"/>
    </row>
    <row r="42" spans="1:16" ht="15">
      <c r="A42" s="109"/>
      <c r="B42" s="135"/>
      <c r="C42" s="15" t="s">
        <v>68</v>
      </c>
      <c r="D42" s="15"/>
      <c r="E42" s="15"/>
      <c r="F42" s="15"/>
      <c r="G42" s="141"/>
      <c r="H42" s="141"/>
      <c r="I42" s="135"/>
      <c r="J42" s="135"/>
      <c r="K42" s="19"/>
      <c r="L42" s="136"/>
      <c r="M42" s="136">
        <v>0.0016</v>
      </c>
      <c r="N42" s="279">
        <f aca="true" t="shared" si="2" ref="N42:N47">(N$17*M42)</f>
        <v>20.222368</v>
      </c>
      <c r="O42" s="279"/>
      <c r="P42" s="280"/>
    </row>
    <row r="43" spans="1:16" ht="15">
      <c r="A43" s="109"/>
      <c r="B43" s="135"/>
      <c r="C43" s="15" t="s">
        <v>70</v>
      </c>
      <c r="D43" s="15"/>
      <c r="E43" s="15"/>
      <c r="F43" s="15"/>
      <c r="G43" s="141"/>
      <c r="H43" s="141"/>
      <c r="I43" s="135"/>
      <c r="J43" s="135"/>
      <c r="K43" s="19"/>
      <c r="L43" s="136"/>
      <c r="M43" s="136">
        <v>0.0003</v>
      </c>
      <c r="N43" s="279">
        <f t="shared" si="2"/>
        <v>3.7916939999999997</v>
      </c>
      <c r="O43" s="279"/>
      <c r="P43" s="280"/>
    </row>
    <row r="44" spans="1:16" ht="15">
      <c r="A44" s="109"/>
      <c r="B44" s="135"/>
      <c r="C44" s="15" t="s">
        <v>72</v>
      </c>
      <c r="D44" s="15"/>
      <c r="E44" s="15"/>
      <c r="F44" s="15"/>
      <c r="G44" s="141"/>
      <c r="H44" s="141"/>
      <c r="I44" s="135"/>
      <c r="J44" s="135"/>
      <c r="K44" s="19"/>
      <c r="L44" s="136"/>
      <c r="M44" s="136">
        <v>0.032</v>
      </c>
      <c r="N44" s="279">
        <f t="shared" si="2"/>
        <v>404.44736</v>
      </c>
      <c r="O44" s="279"/>
      <c r="P44" s="280"/>
    </row>
    <row r="45" spans="1:16" ht="15">
      <c r="A45" s="109"/>
      <c r="B45" s="135"/>
      <c r="C45" s="15" t="s">
        <v>73</v>
      </c>
      <c r="D45" s="15"/>
      <c r="E45" s="15"/>
      <c r="F45" s="15"/>
      <c r="G45" s="141"/>
      <c r="H45" s="141"/>
      <c r="I45" s="135"/>
      <c r="J45" s="135"/>
      <c r="K45" s="19"/>
      <c r="L45" s="136"/>
      <c r="M45" s="136">
        <v>0.0004</v>
      </c>
      <c r="N45" s="279">
        <f t="shared" si="2"/>
        <v>5.055592</v>
      </c>
      <c r="O45" s="279"/>
      <c r="P45" s="280"/>
    </row>
    <row r="46" spans="1:16" ht="15">
      <c r="A46" s="109"/>
      <c r="B46" s="135"/>
      <c r="C46" s="15" t="s">
        <v>75</v>
      </c>
      <c r="D46" s="15"/>
      <c r="E46" s="15"/>
      <c r="F46" s="15"/>
      <c r="G46" s="141"/>
      <c r="H46" s="141"/>
      <c r="I46" s="135"/>
      <c r="J46" s="135"/>
      <c r="K46" s="19"/>
      <c r="L46" s="136"/>
      <c r="M46" s="136">
        <v>0.0002</v>
      </c>
      <c r="N46" s="279">
        <f t="shared" si="2"/>
        <v>2.527796</v>
      </c>
      <c r="O46" s="279"/>
      <c r="P46" s="280"/>
    </row>
    <row r="47" spans="1:16" ht="15">
      <c r="A47" s="109"/>
      <c r="B47" s="135"/>
      <c r="C47" s="15" t="s">
        <v>77</v>
      </c>
      <c r="D47" s="15"/>
      <c r="E47" s="15"/>
      <c r="F47" s="15"/>
      <c r="G47" s="141"/>
      <c r="H47" s="141"/>
      <c r="I47" s="135"/>
      <c r="J47" s="135"/>
      <c r="K47" s="135"/>
      <c r="L47" s="136">
        <v>0.0042</v>
      </c>
      <c r="M47" s="136">
        <f>IF(C18=1,'Cálculo Auxiliares'!L86,0)</f>
        <v>0.0887</v>
      </c>
      <c r="N47" s="279">
        <f t="shared" si="2"/>
        <v>1121.077526</v>
      </c>
      <c r="O47" s="279"/>
      <c r="P47" s="280"/>
    </row>
    <row r="48" spans="1:16" ht="15" customHeight="1">
      <c r="A48" s="109"/>
      <c r="B48" s="135"/>
      <c r="C48" s="13" t="s">
        <v>78</v>
      </c>
      <c r="D48" s="135"/>
      <c r="E48" s="135"/>
      <c r="F48" s="135"/>
      <c r="G48" s="141"/>
      <c r="H48" s="141"/>
      <c r="I48" s="135"/>
      <c r="J48" s="135"/>
      <c r="K48" s="135"/>
      <c r="L48" s="284">
        <f>SUM(M41:M47)</f>
        <v>0.1274</v>
      </c>
      <c r="M48" s="284"/>
      <c r="N48" s="285">
        <f>SUM(N41:P47)</f>
        <v>1610.206052</v>
      </c>
      <c r="O48" s="286"/>
      <c r="P48" s="287"/>
    </row>
    <row r="49" spans="1:16" ht="15">
      <c r="A49" s="109"/>
      <c r="B49" s="135"/>
      <c r="C49" s="13" t="s">
        <v>79</v>
      </c>
      <c r="D49" s="135"/>
      <c r="E49" s="135"/>
      <c r="F49" s="135"/>
      <c r="G49" s="141"/>
      <c r="H49" s="141"/>
      <c r="I49" s="135"/>
      <c r="J49" s="135"/>
      <c r="K49" s="135"/>
      <c r="L49" s="284">
        <f>SUM(M28,L39,L48)</f>
        <v>0.7300444444444445</v>
      </c>
      <c r="M49" s="284"/>
      <c r="N49" s="269">
        <f>SUM(N28,N39,N48)</f>
        <v>9227.017132444444</v>
      </c>
      <c r="O49" s="269"/>
      <c r="P49" s="270"/>
    </row>
    <row r="50" spans="1:16" ht="15">
      <c r="A50" s="93" t="s">
        <v>80</v>
      </c>
      <c r="B50" s="71"/>
      <c r="C50" s="94"/>
      <c r="D50" s="71"/>
      <c r="E50" s="71"/>
      <c r="F50" s="71"/>
      <c r="G50" s="95"/>
      <c r="H50" s="95"/>
      <c r="I50" s="71"/>
      <c r="J50" s="71"/>
      <c r="K50" s="71"/>
      <c r="L50" s="96"/>
      <c r="M50" s="96"/>
      <c r="N50" s="290"/>
      <c r="O50" s="290"/>
      <c r="P50" s="291"/>
    </row>
    <row r="51" spans="1:16" ht="15">
      <c r="A51" s="24" t="s">
        <v>81</v>
      </c>
      <c r="B51" s="133"/>
      <c r="C51" s="13"/>
      <c r="D51" s="133"/>
      <c r="E51" s="133"/>
      <c r="F51" s="135"/>
      <c r="G51" s="141"/>
      <c r="H51" s="25" t="s">
        <v>6</v>
      </c>
      <c r="I51" s="135"/>
      <c r="J51" s="135"/>
      <c r="K51" s="135"/>
      <c r="L51" s="132"/>
      <c r="M51" s="132"/>
      <c r="N51" s="266" t="s">
        <v>24</v>
      </c>
      <c r="O51" s="266"/>
      <c r="P51" s="267"/>
    </row>
    <row r="52" spans="1:16" ht="15">
      <c r="A52" s="109"/>
      <c r="B52" s="395">
        <v>14</v>
      </c>
      <c r="C52" s="395"/>
      <c r="D52" s="135"/>
      <c r="E52" s="135"/>
      <c r="F52" s="135"/>
      <c r="G52" s="141"/>
      <c r="H52" s="142">
        <v>176</v>
      </c>
      <c r="I52" s="135"/>
      <c r="J52" s="135"/>
      <c r="K52" s="135"/>
      <c r="L52" s="132"/>
      <c r="M52" s="132"/>
      <c r="N52" s="269">
        <f>(H52*B52)</f>
        <v>2464</v>
      </c>
      <c r="O52" s="269"/>
      <c r="P52" s="270"/>
    </row>
    <row r="53" spans="1:16" ht="15.75" customHeight="1" thickBot="1">
      <c r="A53" s="26"/>
      <c r="B53" s="137"/>
      <c r="C53" s="27"/>
      <c r="D53" s="137"/>
      <c r="E53" s="137"/>
      <c r="F53" s="137"/>
      <c r="G53" s="141"/>
      <c r="H53" s="141"/>
      <c r="I53" s="137"/>
      <c r="J53" s="137"/>
      <c r="K53" s="137"/>
      <c r="L53" s="28"/>
      <c r="M53" s="28"/>
      <c r="N53" s="288"/>
      <c r="O53" s="288"/>
      <c r="P53" s="289"/>
    </row>
    <row r="54" spans="1:16" ht="15.75" thickBot="1">
      <c r="A54" s="55"/>
      <c r="B54" s="56" t="s">
        <v>82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281">
        <f>SUM(N17,N49,N52)</f>
        <v>24329.99713244444</v>
      </c>
      <c r="O54" s="282"/>
      <c r="P54" s="283"/>
    </row>
    <row r="55" spans="1:16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</sheetData>
  <sheetProtection password="CC25" sheet="1" selectLockedCells="1"/>
  <mergeCells count="102">
    <mergeCell ref="AF13:AH13"/>
    <mergeCell ref="AF9:AH9"/>
    <mergeCell ref="A1:P1"/>
    <mergeCell ref="A2:E2"/>
    <mergeCell ref="F2:I2"/>
    <mergeCell ref="A3:E3"/>
    <mergeCell ref="F3:I3"/>
    <mergeCell ref="G8:K8"/>
    <mergeCell ref="A4:P4"/>
    <mergeCell ref="A5:P5"/>
    <mergeCell ref="G10:K10"/>
    <mergeCell ref="G11:K11"/>
    <mergeCell ref="N12:P12"/>
    <mergeCell ref="N13:P13"/>
    <mergeCell ref="AF3:AH3"/>
    <mergeCell ref="AB4:AD4"/>
    <mergeCell ref="AF4:AH4"/>
    <mergeCell ref="N17:P17"/>
    <mergeCell ref="AF5:AH5"/>
    <mergeCell ref="AF6:AH6"/>
    <mergeCell ref="AF7:AH7"/>
    <mergeCell ref="AF11:AH11"/>
    <mergeCell ref="A6:P6"/>
    <mergeCell ref="A7:P7"/>
    <mergeCell ref="N18:P18"/>
    <mergeCell ref="G9:H9"/>
    <mergeCell ref="J9:K9"/>
    <mergeCell ref="AF10:AH10"/>
    <mergeCell ref="AF14:AH14"/>
    <mergeCell ref="N20:P20"/>
    <mergeCell ref="AF15:AH15"/>
    <mergeCell ref="G14:H14"/>
    <mergeCell ref="J14:M14"/>
    <mergeCell ref="N14:P14"/>
    <mergeCell ref="D15:E15"/>
    <mergeCell ref="G15:H15"/>
    <mergeCell ref="N15:P15"/>
    <mergeCell ref="AF17:AH17"/>
    <mergeCell ref="D16:E16"/>
    <mergeCell ref="G16:H16"/>
    <mergeCell ref="N16:P16"/>
    <mergeCell ref="AF21:AH21"/>
    <mergeCell ref="N27:P27"/>
    <mergeCell ref="AF22:AH22"/>
    <mergeCell ref="N21:P21"/>
    <mergeCell ref="N22:P22"/>
    <mergeCell ref="N23:P23"/>
    <mergeCell ref="AF23:AH23"/>
    <mergeCell ref="AF18:AH18"/>
    <mergeCell ref="N24:P24"/>
    <mergeCell ref="AF19:AH19"/>
    <mergeCell ref="AF20:AH20"/>
    <mergeCell ref="A19:P19"/>
    <mergeCell ref="J36:M36"/>
    <mergeCell ref="N36:P36"/>
    <mergeCell ref="J33:M33"/>
    <mergeCell ref="N33:P33"/>
    <mergeCell ref="N28:P28"/>
    <mergeCell ref="N29:P29"/>
    <mergeCell ref="AF24:AH24"/>
    <mergeCell ref="A30:P30"/>
    <mergeCell ref="AF25:AH25"/>
    <mergeCell ref="N25:P25"/>
    <mergeCell ref="J31:M31"/>
    <mergeCell ref="N31:P31"/>
    <mergeCell ref="AF26:AH26"/>
    <mergeCell ref="J32:M32"/>
    <mergeCell ref="N32:P32"/>
    <mergeCell ref="N26:P26"/>
    <mergeCell ref="N54:P54"/>
    <mergeCell ref="N46:P46"/>
    <mergeCell ref="N47:P47"/>
    <mergeCell ref="L48:M48"/>
    <mergeCell ref="N48:P48"/>
    <mergeCell ref="L49:M49"/>
    <mergeCell ref="N49:P49"/>
    <mergeCell ref="N50:P50"/>
    <mergeCell ref="N51:P51"/>
    <mergeCell ref="B52:C52"/>
    <mergeCell ref="N52:P52"/>
    <mergeCell ref="N53:P53"/>
    <mergeCell ref="AC2:AD2"/>
    <mergeCell ref="AB3:AD3"/>
    <mergeCell ref="AB5:AD5"/>
    <mergeCell ref="AB6:AD6"/>
    <mergeCell ref="T7:Y7"/>
    <mergeCell ref="N45:P45"/>
    <mergeCell ref="J37:M37"/>
    <mergeCell ref="N37:P37"/>
    <mergeCell ref="J38:M38"/>
    <mergeCell ref="N38:P38"/>
    <mergeCell ref="L39:M39"/>
    <mergeCell ref="N39:P39"/>
    <mergeCell ref="A40:P40"/>
    <mergeCell ref="N41:P41"/>
    <mergeCell ref="N42:P42"/>
    <mergeCell ref="N43:P43"/>
    <mergeCell ref="N44:P44"/>
    <mergeCell ref="J34:M34"/>
    <mergeCell ref="N34:P34"/>
    <mergeCell ref="J35:M35"/>
    <mergeCell ref="N35:P35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58"/>
  <sheetViews>
    <sheetView showGridLines="0" zoomScalePageLayoutView="0" workbookViewId="0" topLeftCell="A1">
      <selection activeCell="C20" sqref="C20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8.140625" style="0" customWidth="1"/>
    <col min="6" max="6" width="5.28125" style="0" customWidth="1"/>
    <col min="7" max="7" width="4.7109375" style="0" customWidth="1"/>
    <col min="8" max="8" width="9.42187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72"/>
      <c r="R1" s="73"/>
      <c r="S1" s="74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340"/>
      <c r="AG1" s="340"/>
      <c r="AH1" s="341"/>
    </row>
    <row r="2" spans="1:34" ht="15">
      <c r="A2" s="381" t="s">
        <v>1</v>
      </c>
      <c r="B2" s="382"/>
      <c r="C2" s="382"/>
      <c r="D2" s="382"/>
      <c r="E2" s="382"/>
      <c r="F2" s="391" t="s">
        <v>2</v>
      </c>
      <c r="G2" s="391"/>
      <c r="H2" s="391"/>
      <c r="I2" s="391"/>
      <c r="J2" s="141"/>
      <c r="K2" s="141"/>
      <c r="L2" s="141"/>
      <c r="M2" s="141"/>
      <c r="N2" s="141"/>
      <c r="O2" s="141"/>
      <c r="P2" s="1"/>
      <c r="Q2" s="76" t="s">
        <v>3</v>
      </c>
      <c r="R2" s="77"/>
      <c r="S2" s="71"/>
      <c r="T2" s="71"/>
      <c r="U2" s="78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9"/>
      <c r="AG2" s="79"/>
      <c r="AH2" s="80"/>
    </row>
    <row r="3" spans="1:34" ht="15">
      <c r="A3" s="381" t="s">
        <v>4</v>
      </c>
      <c r="B3" s="382"/>
      <c r="C3" s="382"/>
      <c r="D3" s="382"/>
      <c r="E3" s="382"/>
      <c r="F3" s="391" t="s">
        <v>2</v>
      </c>
      <c r="G3" s="391"/>
      <c r="H3" s="391"/>
      <c r="I3" s="391"/>
      <c r="J3" s="141"/>
      <c r="K3" s="141"/>
      <c r="L3" s="141"/>
      <c r="M3" s="141"/>
      <c r="N3" s="141"/>
      <c r="O3" s="141"/>
      <c r="P3" s="1"/>
      <c r="Q3" s="109"/>
      <c r="R3" s="2"/>
      <c r="S3" s="135"/>
      <c r="T3" s="3" t="s">
        <v>5</v>
      </c>
      <c r="U3" s="141"/>
      <c r="V3" s="135"/>
      <c r="W3" s="135"/>
      <c r="X3" s="135"/>
      <c r="Y3" s="135"/>
      <c r="Z3" s="135"/>
      <c r="AA3" s="135"/>
      <c r="AB3" s="135"/>
      <c r="AC3" s="286" t="s">
        <v>6</v>
      </c>
      <c r="AD3" s="286"/>
      <c r="AE3" s="135"/>
      <c r="AF3" s="4"/>
      <c r="AG3" s="4"/>
      <c r="AH3" s="5"/>
    </row>
    <row r="4" spans="1:34" ht="15">
      <c r="A4" s="384" t="s">
        <v>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  <c r="Q4" s="109"/>
      <c r="R4" s="2"/>
      <c r="S4" s="6"/>
      <c r="T4" s="6"/>
      <c r="U4" s="6" t="s">
        <v>112</v>
      </c>
      <c r="V4" s="6"/>
      <c r="W4" s="6"/>
      <c r="X4" s="6"/>
      <c r="Y4" s="6"/>
      <c r="Z4" s="135"/>
      <c r="AA4" s="135"/>
      <c r="AB4" s="380">
        <f>'Cálculo Auxiliares'!V31</f>
        <v>0.5833333333333334</v>
      </c>
      <c r="AC4" s="380"/>
      <c r="AD4" s="380"/>
      <c r="AE4" s="135"/>
      <c r="AF4" s="319">
        <f>'Cálculo Auxiliares'!W31</f>
        <v>5.524166666666668</v>
      </c>
      <c r="AG4" s="319"/>
      <c r="AH4" s="320"/>
    </row>
    <row r="5" spans="1:34" ht="15">
      <c r="A5" s="387" t="s">
        <v>111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9"/>
      <c r="Q5" s="109"/>
      <c r="R5" s="2"/>
      <c r="S5" s="6"/>
      <c r="T5" s="6"/>
      <c r="U5" s="6" t="s">
        <v>9</v>
      </c>
      <c r="V5" s="6"/>
      <c r="W5" s="6"/>
      <c r="X5" s="6"/>
      <c r="Y5" s="6"/>
      <c r="Z5" s="135"/>
      <c r="AA5" s="135"/>
      <c r="AB5" s="380">
        <f>'Cálculo Auxiliares'!V32</f>
        <v>0.5833333333333334</v>
      </c>
      <c r="AC5" s="380"/>
      <c r="AD5" s="380"/>
      <c r="AE5" s="135"/>
      <c r="AF5" s="319">
        <f>'Cálculo Auxiliares'!W32</f>
        <v>31.4825</v>
      </c>
      <c r="AG5" s="319"/>
      <c r="AH5" s="320"/>
    </row>
    <row r="6" spans="1:34" ht="15">
      <c r="A6" s="387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9"/>
      <c r="Q6" s="109"/>
      <c r="R6" s="2"/>
      <c r="S6" s="6"/>
      <c r="T6" s="6"/>
      <c r="U6" s="6" t="s">
        <v>11</v>
      </c>
      <c r="V6" s="6"/>
      <c r="W6" s="6"/>
      <c r="X6" s="6"/>
      <c r="Y6" s="6"/>
      <c r="Z6" s="135"/>
      <c r="AA6" s="135"/>
      <c r="AB6" s="380">
        <f>'Cálculo Auxiliares'!V33</f>
        <v>1.1666666666666667</v>
      </c>
      <c r="AC6" s="380"/>
      <c r="AD6" s="380"/>
      <c r="AE6" s="135"/>
      <c r="AF6" s="319">
        <f>'Cálculo Auxiliares'!W33</f>
        <v>22.633333333333333</v>
      </c>
      <c r="AG6" s="319"/>
      <c r="AH6" s="320"/>
    </row>
    <row r="7" spans="1:34" ht="15">
      <c r="A7" s="384" t="s">
        <v>10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6"/>
      <c r="Q7" s="109"/>
      <c r="R7" s="2"/>
      <c r="S7" s="6"/>
      <c r="T7" s="6"/>
      <c r="U7" s="6" t="s">
        <v>15</v>
      </c>
      <c r="V7" s="6"/>
      <c r="W7" s="6"/>
      <c r="X7" s="6"/>
      <c r="Y7" s="6"/>
      <c r="Z7" s="135"/>
      <c r="AA7" s="135"/>
      <c r="AB7" s="380">
        <f>'Cálculo Auxiliares'!V34</f>
        <v>0.5833333333333334</v>
      </c>
      <c r="AC7" s="380"/>
      <c r="AD7" s="380"/>
      <c r="AE7" s="135"/>
      <c r="AF7" s="319">
        <f>'Cálculo Auxiliares'!W34</f>
        <v>21.845833333333335</v>
      </c>
      <c r="AG7" s="319"/>
      <c r="AH7" s="320"/>
    </row>
    <row r="8" spans="1:34" ht="15.75" thickBot="1">
      <c r="A8" s="140" t="s">
        <v>12</v>
      </c>
      <c r="B8" s="141"/>
      <c r="C8" s="141"/>
      <c r="D8" s="141"/>
      <c r="E8" s="141"/>
      <c r="F8" s="141"/>
      <c r="G8" s="383" t="s">
        <v>113</v>
      </c>
      <c r="H8" s="383"/>
      <c r="I8" s="383"/>
      <c r="J8" s="383"/>
      <c r="K8" s="383"/>
      <c r="L8" s="141"/>
      <c r="M8" s="141"/>
      <c r="N8" s="141"/>
      <c r="O8" s="141"/>
      <c r="P8" s="1"/>
      <c r="Q8" s="26"/>
      <c r="R8" s="114"/>
      <c r="S8" s="137"/>
      <c r="T8" s="137"/>
      <c r="U8" s="115" t="s">
        <v>43</v>
      </c>
      <c r="V8" s="137"/>
      <c r="W8" s="137"/>
      <c r="X8" s="137"/>
      <c r="Y8" s="137"/>
      <c r="Z8" s="137"/>
      <c r="AA8" s="137"/>
      <c r="AB8" s="299"/>
      <c r="AC8" s="299"/>
      <c r="AD8" s="299"/>
      <c r="AE8" s="137"/>
      <c r="AF8" s="363">
        <f>SUM(AF4:AH7)</f>
        <v>81.48583333333333</v>
      </c>
      <c r="AG8" s="363"/>
      <c r="AH8" s="364"/>
    </row>
    <row r="9" spans="1:34" ht="15.75" thickBot="1">
      <c r="A9" s="140" t="s">
        <v>14</v>
      </c>
      <c r="B9" s="141"/>
      <c r="C9" s="141"/>
      <c r="D9" s="141"/>
      <c r="E9" s="141"/>
      <c r="F9" s="254"/>
      <c r="G9" s="393">
        <v>1473.23</v>
      </c>
      <c r="H9" s="393"/>
      <c r="I9" s="254"/>
      <c r="J9" s="393">
        <v>1901.54</v>
      </c>
      <c r="K9" s="393"/>
      <c r="L9" s="254"/>
      <c r="M9" s="226">
        <v>1512.72</v>
      </c>
      <c r="N9" s="396">
        <v>1449.65</v>
      </c>
      <c r="O9" s="396"/>
      <c r="P9" s="397"/>
      <c r="Q9" s="66"/>
      <c r="R9" s="67"/>
      <c r="S9" s="68"/>
      <c r="T9" s="275" t="s">
        <v>44</v>
      </c>
      <c r="U9" s="275"/>
      <c r="V9" s="275"/>
      <c r="W9" s="275"/>
      <c r="X9" s="275"/>
      <c r="Y9" s="275"/>
      <c r="Z9" s="69"/>
      <c r="AA9" s="69"/>
      <c r="AB9" s="69"/>
      <c r="AC9" s="69"/>
      <c r="AD9" s="69"/>
      <c r="AE9" s="69"/>
      <c r="AF9" s="274">
        <f>SUM(N56,AF8)</f>
        <v>20765.690918666667</v>
      </c>
      <c r="AG9" s="275"/>
      <c r="AH9" s="276"/>
    </row>
    <row r="10" spans="1:34" ht="15">
      <c r="A10" s="140" t="s">
        <v>16</v>
      </c>
      <c r="B10" s="141"/>
      <c r="C10" s="141"/>
      <c r="D10" s="141"/>
      <c r="E10" s="141"/>
      <c r="F10" s="383" t="s">
        <v>150</v>
      </c>
      <c r="G10" s="383"/>
      <c r="H10" s="383"/>
      <c r="I10" s="383"/>
      <c r="J10" s="383"/>
      <c r="K10" s="383"/>
      <c r="L10" s="383"/>
      <c r="M10" s="383"/>
      <c r="N10" s="383"/>
      <c r="O10" s="383"/>
      <c r="P10" s="398"/>
      <c r="Q10" s="81"/>
      <c r="R10" s="82"/>
      <c r="S10" s="83"/>
      <c r="T10" s="84" t="s">
        <v>46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5"/>
      <c r="AH10" s="86"/>
    </row>
    <row r="11" spans="1:34" ht="15">
      <c r="A11" s="140" t="s">
        <v>17</v>
      </c>
      <c r="B11" s="141"/>
      <c r="C11" s="141"/>
      <c r="D11" s="141"/>
      <c r="E11" s="141"/>
      <c r="F11" s="141"/>
      <c r="G11" s="383">
        <v>2016</v>
      </c>
      <c r="H11" s="383"/>
      <c r="I11" s="383"/>
      <c r="J11" s="383"/>
      <c r="K11" s="383"/>
      <c r="L11" s="141"/>
      <c r="M11" s="141"/>
      <c r="N11" s="141"/>
      <c r="O11" s="141"/>
      <c r="P11" s="1"/>
      <c r="Q11" s="109"/>
      <c r="R11" s="2"/>
      <c r="S11" s="135"/>
      <c r="T11" s="135"/>
      <c r="U11" s="135" t="s">
        <v>48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303">
        <f>AF9</f>
        <v>20765.690918666667</v>
      </c>
      <c r="AG11" s="303"/>
      <c r="AH11" s="304"/>
    </row>
    <row r="12" spans="1:34" ht="15">
      <c r="A12" s="70" t="s">
        <v>18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328"/>
      <c r="O12" s="328"/>
      <c r="P12" s="329"/>
      <c r="Q12" s="109"/>
      <c r="R12" s="2"/>
      <c r="S12" s="135"/>
      <c r="T12" s="135"/>
      <c r="U12" s="135" t="s">
        <v>50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6">
        <v>0.04</v>
      </c>
      <c r="AF12" s="305">
        <f>(AF11*AE12)</f>
        <v>830.6276367466667</v>
      </c>
      <c r="AG12" s="305"/>
      <c r="AH12" s="306"/>
    </row>
    <row r="13" spans="1:62" ht="15">
      <c r="A13" s="97" t="s">
        <v>20</v>
      </c>
      <c r="B13" s="98"/>
      <c r="C13" s="98"/>
      <c r="D13" s="98"/>
      <c r="E13" s="99"/>
      <c r="F13" s="100"/>
      <c r="G13" s="100"/>
      <c r="H13" s="100"/>
      <c r="I13" s="100"/>
      <c r="J13" s="100"/>
      <c r="K13" s="100"/>
      <c r="L13" s="100"/>
      <c r="M13" s="100"/>
      <c r="N13" s="330"/>
      <c r="O13" s="330"/>
      <c r="P13" s="331"/>
      <c r="Q13" s="109"/>
      <c r="R13" s="2"/>
      <c r="S13" s="135"/>
      <c r="T13" s="135"/>
      <c r="U13" s="133" t="s">
        <v>43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2"/>
      <c r="AF13" s="303">
        <f>SUM(AF11:AH12)</f>
        <v>21596.318555413334</v>
      </c>
      <c r="AG13" s="303"/>
      <c r="AH13" s="304"/>
      <c r="BC13" s="7" t="s">
        <v>19</v>
      </c>
      <c r="BD13" s="8"/>
      <c r="BE13" s="8"/>
      <c r="BF13" s="8"/>
      <c r="BG13" s="8"/>
      <c r="BH13" s="8"/>
      <c r="BI13" s="8"/>
      <c r="BJ13" s="8"/>
    </row>
    <row r="14" spans="1:55" ht="15">
      <c r="A14" s="109"/>
      <c r="B14" s="135"/>
      <c r="C14" s="9" t="s">
        <v>22</v>
      </c>
      <c r="D14" s="135"/>
      <c r="E14" s="135"/>
      <c r="F14" s="10"/>
      <c r="G14" s="265" t="s">
        <v>6</v>
      </c>
      <c r="H14" s="265"/>
      <c r="I14" s="135"/>
      <c r="J14" s="394"/>
      <c r="K14" s="394"/>
      <c r="L14" s="394"/>
      <c r="M14" s="394"/>
      <c r="N14" s="265" t="s">
        <v>24</v>
      </c>
      <c r="O14" s="265"/>
      <c r="P14" s="278"/>
      <c r="Q14" s="87"/>
      <c r="R14" s="77"/>
      <c r="S14" s="71"/>
      <c r="T14" s="84" t="s">
        <v>53</v>
      </c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88"/>
      <c r="AH14" s="89"/>
      <c r="BC14" s="7" t="s">
        <v>21</v>
      </c>
    </row>
    <row r="15" spans="1:34" ht="15">
      <c r="A15" s="109"/>
      <c r="B15" s="116" t="s">
        <v>146</v>
      </c>
      <c r="C15" s="116"/>
      <c r="D15" s="116"/>
      <c r="E15" s="117"/>
      <c r="F15" s="250"/>
      <c r="G15" s="250"/>
      <c r="H15">
        <v>2</v>
      </c>
      <c r="I15" s="135"/>
      <c r="J15" s="135"/>
      <c r="K15" s="135"/>
      <c r="L15" s="135"/>
      <c r="M15" s="135"/>
      <c r="N15" s="311">
        <f>(H15*G9)</f>
        <v>2946.46</v>
      </c>
      <c r="O15" s="311"/>
      <c r="P15" s="312"/>
      <c r="Q15" s="109"/>
      <c r="R15" s="2"/>
      <c r="S15" s="135"/>
      <c r="T15" s="135"/>
      <c r="U15" s="135" t="s">
        <v>55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307">
        <f>AF13</f>
        <v>21596.318555413334</v>
      </c>
      <c r="AG15" s="307"/>
      <c r="AH15" s="308"/>
    </row>
    <row r="16" spans="1:34" ht="15">
      <c r="A16" s="109"/>
      <c r="B16" s="116" t="s">
        <v>147</v>
      </c>
      <c r="C16" s="116"/>
      <c r="D16" s="116"/>
      <c r="E16" s="117"/>
      <c r="F16" s="250"/>
      <c r="G16" s="250"/>
      <c r="H16">
        <v>1</v>
      </c>
      <c r="I16" s="245"/>
      <c r="J16" s="245"/>
      <c r="K16" s="245"/>
      <c r="L16" s="245"/>
      <c r="M16" s="245"/>
      <c r="N16" s="311">
        <f>(H16*J9)</f>
        <v>1901.54</v>
      </c>
      <c r="O16" s="311"/>
      <c r="P16" s="312"/>
      <c r="Q16" s="109"/>
      <c r="R16" s="2"/>
      <c r="S16" s="135"/>
      <c r="T16" s="135"/>
      <c r="U16" s="135" t="s">
        <v>57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6">
        <v>0.08</v>
      </c>
      <c r="AF16" s="305">
        <f>(AE16*AF15)</f>
        <v>1727.7054844330669</v>
      </c>
      <c r="AG16" s="305"/>
      <c r="AH16" s="306"/>
    </row>
    <row r="17" spans="1:34" ht="15">
      <c r="A17" s="109"/>
      <c r="B17" s="116" t="s">
        <v>148</v>
      </c>
      <c r="C17" s="116"/>
      <c r="D17" s="116"/>
      <c r="E17" s="117"/>
      <c r="F17" s="250"/>
      <c r="G17" s="250"/>
      <c r="H17">
        <v>1</v>
      </c>
      <c r="I17" s="245"/>
      <c r="J17" s="245"/>
      <c r="K17" s="245"/>
      <c r="L17" s="245"/>
      <c r="M17" s="245"/>
      <c r="N17" s="311">
        <f>(H17*M9)</f>
        <v>1512.72</v>
      </c>
      <c r="O17" s="311"/>
      <c r="P17" s="312"/>
      <c r="Q17" s="109"/>
      <c r="R17" s="2"/>
      <c r="S17" s="135"/>
      <c r="T17" s="135"/>
      <c r="U17" s="133" t="s">
        <v>43</v>
      </c>
      <c r="V17" s="133"/>
      <c r="W17" s="135"/>
      <c r="X17" s="135"/>
      <c r="Y17" s="135"/>
      <c r="Z17" s="135"/>
      <c r="AA17" s="135"/>
      <c r="AB17" s="135"/>
      <c r="AC17" s="135"/>
      <c r="AD17" s="135"/>
      <c r="AE17" s="135"/>
      <c r="AF17" s="303">
        <f>SUM(AF15:AH16)</f>
        <v>23324.0240398464</v>
      </c>
      <c r="AG17" s="303"/>
      <c r="AH17" s="304"/>
    </row>
    <row r="18" spans="1:34" ht="15">
      <c r="A18" s="109"/>
      <c r="B18" s="116" t="s">
        <v>149</v>
      </c>
      <c r="C18" s="116"/>
      <c r="D18" s="116"/>
      <c r="E18" s="116"/>
      <c r="F18" s="116"/>
      <c r="G18" s="116"/>
      <c r="H18">
        <v>3</v>
      </c>
      <c r="I18" s="135"/>
      <c r="J18" s="135"/>
      <c r="K18" s="135"/>
      <c r="L18" s="135"/>
      <c r="M18" s="135"/>
      <c r="N18" s="311">
        <f>(H18*N9)</f>
        <v>4348.950000000001</v>
      </c>
      <c r="O18" s="311"/>
      <c r="P18" s="312"/>
      <c r="Q18" s="87"/>
      <c r="R18" s="77"/>
      <c r="S18" s="71"/>
      <c r="T18" s="84" t="s">
        <v>60</v>
      </c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90"/>
      <c r="AG18" s="91"/>
      <c r="AH18" s="92"/>
    </row>
    <row r="19" spans="1:34" ht="15">
      <c r="A19" s="109"/>
      <c r="B19" s="135"/>
      <c r="C19" s="135"/>
      <c r="D19" s="139"/>
      <c r="E19" s="139"/>
      <c r="F19" s="135"/>
      <c r="G19" s="135"/>
      <c r="H19" s="135"/>
      <c r="I19" s="135"/>
      <c r="J19" s="135"/>
      <c r="K19" s="135"/>
      <c r="L19" s="135"/>
      <c r="M19" s="135"/>
      <c r="N19" s="269">
        <f>SUM(N15:P18)</f>
        <v>10709.670000000002</v>
      </c>
      <c r="O19" s="269"/>
      <c r="P19" s="270"/>
      <c r="Q19" s="109"/>
      <c r="R19" s="2"/>
      <c r="S19" s="135"/>
      <c r="T19" s="11"/>
      <c r="U19" s="135" t="s">
        <v>62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303">
        <f>AF17</f>
        <v>23324.0240398464</v>
      </c>
      <c r="AG19" s="303"/>
      <c r="AH19" s="304"/>
    </row>
    <row r="20" spans="1:34" ht="15">
      <c r="A20" s="101" t="s">
        <v>19</v>
      </c>
      <c r="B20" s="102"/>
      <c r="C20" s="103">
        <v>1</v>
      </c>
      <c r="D20" s="102"/>
      <c r="E20" s="102"/>
      <c r="F20" s="102"/>
      <c r="G20" s="102"/>
      <c r="H20" s="102"/>
      <c r="I20" s="102"/>
      <c r="J20" s="102"/>
      <c r="K20" s="102"/>
      <c r="L20" s="104"/>
      <c r="M20" s="104"/>
      <c r="N20" s="315"/>
      <c r="O20" s="315"/>
      <c r="P20" s="316"/>
      <c r="Q20" s="109"/>
      <c r="R20" s="2"/>
      <c r="S20" s="135"/>
      <c r="T20" s="11"/>
      <c r="U20" s="135" t="s">
        <v>63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8">
        <f>IF($C$20=1,'Cálculo Auxiliares'!AA37,0)</f>
        <v>0.035</v>
      </c>
      <c r="AF20" s="301">
        <f>(AF$19*AE20)</f>
        <v>816.3408413946241</v>
      </c>
      <c r="AG20" s="301"/>
      <c r="AH20" s="302"/>
    </row>
    <row r="21" spans="1:34" ht="15">
      <c r="A21" s="263" t="s">
        <v>28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64"/>
      <c r="Q21" s="109"/>
      <c r="R21" s="2"/>
      <c r="S21" s="135"/>
      <c r="T21" s="11"/>
      <c r="U21" s="135" t="s">
        <v>65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8">
        <f>IF($C$20=1,'Cálculo Auxiliares'!AA38,0)</f>
        <v>0.0065</v>
      </c>
      <c r="AF21" s="301">
        <f>(AF$19*AE21)</f>
        <v>151.6061562590016</v>
      </c>
      <c r="AG21" s="301"/>
      <c r="AH21" s="302"/>
    </row>
    <row r="22" spans="1:34" ht="15">
      <c r="A22" s="109"/>
      <c r="B22" s="135"/>
      <c r="C22" s="135" t="s">
        <v>29</v>
      </c>
      <c r="D22" s="135"/>
      <c r="E22" s="135"/>
      <c r="F22" s="135"/>
      <c r="G22" s="141"/>
      <c r="H22" s="141"/>
      <c r="I22" s="135"/>
      <c r="J22" s="12"/>
      <c r="K22" s="12"/>
      <c r="L22" s="12">
        <v>0.2</v>
      </c>
      <c r="M22" s="134">
        <f>IF($C$20=1,'Cálculo Auxiliares'!L58,0)</f>
        <v>0.2</v>
      </c>
      <c r="N22" s="272">
        <f>(N$19*M22)</f>
        <v>2141.9340000000007</v>
      </c>
      <c r="O22" s="272"/>
      <c r="P22" s="273"/>
      <c r="Q22" s="109"/>
      <c r="R22" s="2"/>
      <c r="S22" s="135"/>
      <c r="T22" s="135"/>
      <c r="U22" s="135" t="s">
        <v>67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8">
        <f>IF($C$20=1,'Cálculo Auxiliares'!AA39,0)</f>
        <v>0.03</v>
      </c>
      <c r="AF22" s="301">
        <f>(AF$19*AE22)</f>
        <v>699.720721195392</v>
      </c>
      <c r="AG22" s="301"/>
      <c r="AH22" s="302"/>
    </row>
    <row r="23" spans="1:34" ht="15">
      <c r="A23" s="109"/>
      <c r="B23" s="135"/>
      <c r="C23" s="135" t="s">
        <v>31</v>
      </c>
      <c r="D23" s="135"/>
      <c r="E23" s="135"/>
      <c r="F23" s="135"/>
      <c r="G23" s="141"/>
      <c r="H23" s="141"/>
      <c r="I23" s="135"/>
      <c r="J23" s="134"/>
      <c r="K23" s="134"/>
      <c r="L23" s="134">
        <v>0.015</v>
      </c>
      <c r="M23" s="134">
        <f>IF($C$20=1,'Cálculo Auxiliares'!L59,0)</f>
        <v>0.015</v>
      </c>
      <c r="N23" s="272">
        <f>(N$19*M23)</f>
        <v>160.64505000000003</v>
      </c>
      <c r="O23" s="272"/>
      <c r="P23" s="273"/>
      <c r="Q23" s="109"/>
      <c r="R23" s="2"/>
      <c r="S23" s="135"/>
      <c r="T23" s="135"/>
      <c r="U23" s="135" t="s">
        <v>69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8">
        <f>IF($C$20=2,'Cálculo Auxiliares'!AA40,0)</f>
        <v>0</v>
      </c>
      <c r="AF23" s="301">
        <f>(AF$19*AE23)</f>
        <v>0</v>
      </c>
      <c r="AG23" s="301"/>
      <c r="AH23" s="302"/>
    </row>
    <row r="24" spans="1:34" ht="15">
      <c r="A24" s="109"/>
      <c r="B24" s="135"/>
      <c r="C24" s="135" t="s">
        <v>33</v>
      </c>
      <c r="D24" s="135"/>
      <c r="E24" s="135"/>
      <c r="F24" s="135"/>
      <c r="G24" s="141"/>
      <c r="H24" s="141"/>
      <c r="I24" s="135"/>
      <c r="J24" s="134"/>
      <c r="K24" s="134"/>
      <c r="L24" s="134">
        <v>0.01</v>
      </c>
      <c r="M24" s="134">
        <f>IF($C$20=1,'Cálculo Auxiliares'!L60,0)</f>
        <v>0.01</v>
      </c>
      <c r="N24" s="272">
        <f aca="true" t="shared" si="0" ref="N24:N29">(N$19*M24)</f>
        <v>107.09670000000003</v>
      </c>
      <c r="O24" s="272"/>
      <c r="P24" s="273"/>
      <c r="Q24" s="109"/>
      <c r="R24" s="2"/>
      <c r="S24" s="135"/>
      <c r="T24" s="135"/>
      <c r="U24" s="133" t="s">
        <v>71</v>
      </c>
      <c r="V24" s="133"/>
      <c r="W24" s="133"/>
      <c r="X24" s="135"/>
      <c r="Y24" s="135"/>
      <c r="Z24" s="135"/>
      <c r="AA24" s="135"/>
      <c r="AB24" s="135"/>
      <c r="AC24" s="135"/>
      <c r="AD24" s="20"/>
      <c r="AE24" s="21">
        <f>SUM(AE20:AE23)</f>
        <v>0.07150000000000001</v>
      </c>
      <c r="AF24" s="269">
        <f>SUM(AF20:AH23)</f>
        <v>1667.6677188490178</v>
      </c>
      <c r="AG24" s="269"/>
      <c r="AH24" s="270"/>
    </row>
    <row r="25" spans="1:34" ht="15.75" thickBot="1">
      <c r="A25" s="109"/>
      <c r="B25" s="135"/>
      <c r="C25" s="135" t="s">
        <v>35</v>
      </c>
      <c r="D25" s="135"/>
      <c r="E25" s="135"/>
      <c r="F25" s="135"/>
      <c r="G25" s="141"/>
      <c r="H25" s="141"/>
      <c r="I25" s="135"/>
      <c r="J25" s="134"/>
      <c r="K25" s="134"/>
      <c r="L25" s="134">
        <v>0.002</v>
      </c>
      <c r="M25" s="134">
        <f>IF($C$20=1,'Cálculo Auxiliares'!L61,0)</f>
        <v>0.002</v>
      </c>
      <c r="N25" s="272">
        <f t="shared" si="0"/>
        <v>21.419340000000005</v>
      </c>
      <c r="O25" s="272"/>
      <c r="P25" s="273"/>
      <c r="Q25" s="109"/>
      <c r="R25" s="2"/>
      <c r="S25" s="135"/>
      <c r="T25" s="135"/>
      <c r="U25" s="135"/>
      <c r="V25" s="9"/>
      <c r="W25" s="135"/>
      <c r="X25" s="135"/>
      <c r="Y25" s="135"/>
      <c r="Z25" s="135"/>
      <c r="AA25" s="135"/>
      <c r="AB25" s="135"/>
      <c r="AC25" s="135"/>
      <c r="AD25" s="135"/>
      <c r="AE25" s="135"/>
      <c r="AF25" s="299"/>
      <c r="AG25" s="299"/>
      <c r="AH25" s="300"/>
    </row>
    <row r="26" spans="1:34" ht="15">
      <c r="A26" s="109"/>
      <c r="B26" s="135"/>
      <c r="C26" s="135" t="s">
        <v>37</v>
      </c>
      <c r="D26" s="135"/>
      <c r="E26" s="135"/>
      <c r="F26" s="135"/>
      <c r="G26" s="141"/>
      <c r="H26" s="141"/>
      <c r="I26" s="135"/>
      <c r="J26" s="134"/>
      <c r="K26" s="134"/>
      <c r="L26" s="134">
        <v>0.025</v>
      </c>
      <c r="M26" s="134">
        <f>IF($C$20=1,'Cálculo Auxiliares'!L62,0)</f>
        <v>0.025</v>
      </c>
      <c r="N26" s="272">
        <f t="shared" si="0"/>
        <v>267.7417500000001</v>
      </c>
      <c r="O26" s="272"/>
      <c r="P26" s="273"/>
      <c r="Q26" s="58"/>
      <c r="R26" s="59"/>
      <c r="S26" s="60"/>
      <c r="T26" s="61" t="s">
        <v>74</v>
      </c>
      <c r="U26" s="61"/>
      <c r="V26" s="61"/>
      <c r="W26" s="61"/>
      <c r="X26" s="61"/>
      <c r="Y26" s="61"/>
      <c r="Z26" s="61"/>
      <c r="AA26" s="62"/>
      <c r="AB26" s="62"/>
      <c r="AC26" s="60"/>
      <c r="AD26" s="60"/>
      <c r="AE26" s="60"/>
      <c r="AF26" s="292">
        <f>SUM(AF19,AF24)</f>
        <v>24991.69175869542</v>
      </c>
      <c r="AG26" s="292"/>
      <c r="AH26" s="293"/>
    </row>
    <row r="27" spans="1:34" ht="15.75" thickBot="1">
      <c r="A27" s="109"/>
      <c r="B27" s="135"/>
      <c r="C27" s="135" t="s">
        <v>39</v>
      </c>
      <c r="D27" s="135"/>
      <c r="E27" s="135"/>
      <c r="F27" s="135"/>
      <c r="G27" s="141"/>
      <c r="H27" s="141"/>
      <c r="I27" s="135"/>
      <c r="J27" s="134"/>
      <c r="K27" s="134"/>
      <c r="L27" s="134">
        <v>0.08</v>
      </c>
      <c r="M27" s="134">
        <v>0.08</v>
      </c>
      <c r="N27" s="272">
        <f t="shared" si="0"/>
        <v>856.7736000000002</v>
      </c>
      <c r="O27" s="272"/>
      <c r="P27" s="273"/>
      <c r="Q27" s="63"/>
      <c r="R27" s="64"/>
      <c r="S27" s="64"/>
      <c r="T27" s="65" t="s">
        <v>76</v>
      </c>
      <c r="U27" s="65"/>
      <c r="V27" s="65"/>
      <c r="W27" s="65"/>
      <c r="X27" s="65"/>
      <c r="Y27" s="65"/>
      <c r="Z27" s="65"/>
      <c r="AA27" s="64"/>
      <c r="AB27" s="64"/>
      <c r="AC27" s="64"/>
      <c r="AD27" s="64"/>
      <c r="AE27" s="64"/>
      <c r="AF27" s="296">
        <f>(AF26*12)</f>
        <v>299900.301104345</v>
      </c>
      <c r="AG27" s="296"/>
      <c r="AH27" s="297"/>
    </row>
    <row r="28" spans="1:34" ht="15.75" thickBot="1">
      <c r="A28" s="109"/>
      <c r="B28" s="135"/>
      <c r="C28" s="135" t="s">
        <v>40</v>
      </c>
      <c r="D28" s="135"/>
      <c r="E28" s="135"/>
      <c r="F28" s="135"/>
      <c r="G28" s="141"/>
      <c r="H28" s="141"/>
      <c r="I28" s="135"/>
      <c r="J28" s="134"/>
      <c r="K28" s="134"/>
      <c r="L28" s="134">
        <v>0.03</v>
      </c>
      <c r="M28" s="134">
        <f>IF($C$20=1,'Cálculo Auxiliares'!L64,0)</f>
        <v>0.03</v>
      </c>
      <c r="N28" s="272">
        <f t="shared" si="0"/>
        <v>321.29010000000005</v>
      </c>
      <c r="O28" s="272"/>
      <c r="P28" s="273"/>
      <c r="Q28" s="208"/>
      <c r="R28" s="138"/>
      <c r="S28" s="138"/>
      <c r="T28" s="138" t="s">
        <v>128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274">
        <f>AF26/7</f>
        <v>3570.2416798136314</v>
      </c>
      <c r="AG28" s="275"/>
      <c r="AH28" s="276"/>
    </row>
    <row r="29" spans="1:34" ht="15">
      <c r="A29" s="109"/>
      <c r="B29" s="135"/>
      <c r="C29" s="135" t="s">
        <v>41</v>
      </c>
      <c r="D29" s="135"/>
      <c r="E29" s="135"/>
      <c r="F29" s="135"/>
      <c r="G29" s="141"/>
      <c r="H29" s="141"/>
      <c r="I29" s="135"/>
      <c r="J29" s="134"/>
      <c r="K29" s="134"/>
      <c r="L29" s="134">
        <v>0.006</v>
      </c>
      <c r="M29" s="134">
        <f>IF($C$20=1,'Cálculo Auxiliares'!L65,0)</f>
        <v>0.006</v>
      </c>
      <c r="N29" s="272">
        <f t="shared" si="0"/>
        <v>64.25802000000002</v>
      </c>
      <c r="O29" s="272"/>
      <c r="P29" s="27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5">
      <c r="A30" s="109"/>
      <c r="B30" s="135"/>
      <c r="C30" s="13" t="s">
        <v>42</v>
      </c>
      <c r="D30" s="13"/>
      <c r="E30" s="13"/>
      <c r="F30" s="13"/>
      <c r="G30" s="141"/>
      <c r="H30" s="141"/>
      <c r="I30" s="135"/>
      <c r="J30" s="141"/>
      <c r="K30" s="132"/>
      <c r="L30" s="132"/>
      <c r="M30" s="134">
        <f>SUM(M22:M29)</f>
        <v>0.3680000000000001</v>
      </c>
      <c r="N30" s="294">
        <f>SUM(N22:P29)</f>
        <v>3941.1585600000017</v>
      </c>
      <c r="O30" s="294"/>
      <c r="P30" s="295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5">
      <c r="A31" s="277" t="s">
        <v>45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78"/>
      <c r="Q31" s="23"/>
      <c r="R31" s="23"/>
      <c r="S31" s="23" t="s">
        <v>151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109"/>
      <c r="B32" s="135"/>
      <c r="C32" s="15" t="s">
        <v>47</v>
      </c>
      <c r="D32" s="15"/>
      <c r="E32" s="15"/>
      <c r="F32" s="15"/>
      <c r="G32" s="141"/>
      <c r="H32" s="141"/>
      <c r="I32" s="135"/>
      <c r="J32" s="271">
        <v>0.11111111111111109</v>
      </c>
      <c r="K32" s="271"/>
      <c r="L32" s="271"/>
      <c r="M32" s="271"/>
      <c r="N32" s="272">
        <f>(N$19*J32)</f>
        <v>1189.9633333333334</v>
      </c>
      <c r="O32" s="272"/>
      <c r="P32" s="273"/>
      <c r="Q32" s="23"/>
      <c r="R32" s="23"/>
      <c r="S32" s="23" t="s">
        <v>152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9"/>
      <c r="B33" s="135"/>
      <c r="C33" s="15" t="s">
        <v>49</v>
      </c>
      <c r="D33" s="15"/>
      <c r="E33" s="15"/>
      <c r="F33" s="15"/>
      <c r="G33" s="141"/>
      <c r="H33" s="141"/>
      <c r="I33" s="135"/>
      <c r="J33" s="261">
        <v>0.0194</v>
      </c>
      <c r="K33" s="262"/>
      <c r="L33" s="262"/>
      <c r="M33" s="262"/>
      <c r="N33" s="272">
        <f aca="true" t="shared" si="1" ref="N33:N39">(N$19*J33)</f>
        <v>207.76759800000005</v>
      </c>
      <c r="O33" s="272"/>
      <c r="P33" s="27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9"/>
      <c r="B34" s="135"/>
      <c r="C34" s="15" t="s">
        <v>51</v>
      </c>
      <c r="D34" s="15"/>
      <c r="E34" s="15"/>
      <c r="F34" s="15"/>
      <c r="G34" s="141"/>
      <c r="H34" s="141"/>
      <c r="I34" s="135"/>
      <c r="J34" s="261">
        <v>0.0139</v>
      </c>
      <c r="K34" s="262"/>
      <c r="L34" s="262"/>
      <c r="M34" s="262"/>
      <c r="N34" s="272">
        <f t="shared" si="1"/>
        <v>148.864413</v>
      </c>
      <c r="O34" s="272"/>
      <c r="P34" s="27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9"/>
      <c r="B35" s="135"/>
      <c r="C35" s="15" t="s">
        <v>52</v>
      </c>
      <c r="D35" s="15"/>
      <c r="E35" s="15"/>
      <c r="F35" s="15"/>
      <c r="G35" s="141"/>
      <c r="H35" s="141"/>
      <c r="I35" s="135"/>
      <c r="J35" s="261">
        <v>0.0033</v>
      </c>
      <c r="K35" s="262"/>
      <c r="L35" s="262"/>
      <c r="M35" s="262"/>
      <c r="N35" s="272">
        <f t="shared" si="1"/>
        <v>35.341911</v>
      </c>
      <c r="O35" s="272"/>
      <c r="P35" s="27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5">
      <c r="A36" s="109"/>
      <c r="B36" s="135"/>
      <c r="C36" s="15" t="s">
        <v>54</v>
      </c>
      <c r="D36" s="15"/>
      <c r="E36" s="15"/>
      <c r="F36" s="15"/>
      <c r="G36" s="141"/>
      <c r="H36" s="141"/>
      <c r="I36" s="135"/>
      <c r="J36" s="261">
        <v>0.0027</v>
      </c>
      <c r="K36" s="262"/>
      <c r="L36" s="262"/>
      <c r="M36" s="262"/>
      <c r="N36" s="272">
        <f t="shared" si="1"/>
        <v>28.916109000000006</v>
      </c>
      <c r="O36" s="272"/>
      <c r="P36" s="27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109"/>
      <c r="B37" s="135"/>
      <c r="C37" s="17" t="s">
        <v>56</v>
      </c>
      <c r="D37" s="17"/>
      <c r="E37" s="17"/>
      <c r="F37" s="17"/>
      <c r="G37" s="141"/>
      <c r="H37" s="141"/>
      <c r="I37" s="135"/>
      <c r="J37" s="298">
        <v>0.0007</v>
      </c>
      <c r="K37" s="298"/>
      <c r="L37" s="298"/>
      <c r="M37" s="298"/>
      <c r="N37" s="272">
        <f t="shared" si="1"/>
        <v>7.496769000000001</v>
      </c>
      <c r="O37" s="272"/>
      <c r="P37" s="27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16" ht="15">
      <c r="A38" s="109"/>
      <c r="B38" s="135"/>
      <c r="C38" s="15" t="s">
        <v>58</v>
      </c>
      <c r="D38" s="15"/>
      <c r="E38" s="15"/>
      <c r="F38" s="15"/>
      <c r="G38" s="141"/>
      <c r="H38" s="141"/>
      <c r="I38" s="135"/>
      <c r="J38" s="261">
        <v>0.0002</v>
      </c>
      <c r="K38" s="262"/>
      <c r="L38" s="262"/>
      <c r="M38" s="262"/>
      <c r="N38" s="272">
        <f t="shared" si="1"/>
        <v>2.1419340000000004</v>
      </c>
      <c r="O38" s="272"/>
      <c r="P38" s="273"/>
    </row>
    <row r="39" spans="1:16" ht="15">
      <c r="A39" s="109"/>
      <c r="B39" s="135"/>
      <c r="C39" s="15" t="s">
        <v>59</v>
      </c>
      <c r="D39" s="15"/>
      <c r="E39" s="15"/>
      <c r="F39" s="15"/>
      <c r="G39" s="141"/>
      <c r="H39" s="141"/>
      <c r="I39" s="135"/>
      <c r="J39" s="271">
        <v>0.0833333333333333</v>
      </c>
      <c r="K39" s="271"/>
      <c r="L39" s="271"/>
      <c r="M39" s="271"/>
      <c r="N39" s="272">
        <f t="shared" si="1"/>
        <v>892.4724999999999</v>
      </c>
      <c r="O39" s="272"/>
      <c r="P39" s="273"/>
    </row>
    <row r="40" spans="1:16" ht="15">
      <c r="A40" s="109"/>
      <c r="B40" s="135"/>
      <c r="C40" s="13" t="s">
        <v>61</v>
      </c>
      <c r="D40" s="135"/>
      <c r="E40" s="135"/>
      <c r="F40" s="135"/>
      <c r="G40" s="141"/>
      <c r="H40" s="141"/>
      <c r="I40" s="135"/>
      <c r="J40" s="135"/>
      <c r="K40" s="135"/>
      <c r="L40" s="284">
        <f>SUM(J32:M39)</f>
        <v>0.23464444444444438</v>
      </c>
      <c r="M40" s="284"/>
      <c r="N40" s="294">
        <f>SUM(N32:P39)</f>
        <v>2512.9645673333334</v>
      </c>
      <c r="O40" s="294"/>
      <c r="P40" s="295"/>
    </row>
    <row r="41" spans="1:16" ht="15">
      <c r="A41" s="277" t="s">
        <v>64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78"/>
    </row>
    <row r="42" spans="1:16" ht="15">
      <c r="A42" s="109"/>
      <c r="B42" s="135"/>
      <c r="C42" s="15" t="s">
        <v>66</v>
      </c>
      <c r="D42" s="15"/>
      <c r="E42" s="15"/>
      <c r="F42" s="15"/>
      <c r="G42" s="141"/>
      <c r="H42" s="141"/>
      <c r="I42" s="135"/>
      <c r="J42" s="135"/>
      <c r="K42" s="19"/>
      <c r="L42" s="136"/>
      <c r="M42" s="136">
        <v>0.0042</v>
      </c>
      <c r="N42" s="279">
        <f>(N$19*M42)</f>
        <v>44.980614</v>
      </c>
      <c r="O42" s="279"/>
      <c r="P42" s="280"/>
    </row>
    <row r="43" spans="1:16" ht="15">
      <c r="A43" s="109"/>
      <c r="B43" s="135"/>
      <c r="C43" s="15" t="s">
        <v>68</v>
      </c>
      <c r="D43" s="15"/>
      <c r="E43" s="15"/>
      <c r="F43" s="15"/>
      <c r="G43" s="141"/>
      <c r="H43" s="141"/>
      <c r="I43" s="135"/>
      <c r="J43" s="135"/>
      <c r="K43" s="19"/>
      <c r="L43" s="136"/>
      <c r="M43" s="136">
        <v>0.0016</v>
      </c>
      <c r="N43" s="279">
        <f aca="true" t="shared" si="2" ref="N43:N48">(N$19*M43)</f>
        <v>17.135472000000004</v>
      </c>
      <c r="O43" s="279"/>
      <c r="P43" s="280"/>
    </row>
    <row r="44" spans="1:16" ht="15">
      <c r="A44" s="109"/>
      <c r="B44" s="135"/>
      <c r="C44" s="15" t="s">
        <v>70</v>
      </c>
      <c r="D44" s="15"/>
      <c r="E44" s="15"/>
      <c r="F44" s="15"/>
      <c r="G44" s="141"/>
      <c r="H44" s="141"/>
      <c r="I44" s="135"/>
      <c r="J44" s="135"/>
      <c r="K44" s="19"/>
      <c r="L44" s="136"/>
      <c r="M44" s="136">
        <v>0.0003</v>
      </c>
      <c r="N44" s="279">
        <f t="shared" si="2"/>
        <v>3.2129010000000005</v>
      </c>
      <c r="O44" s="279"/>
      <c r="P44" s="280"/>
    </row>
    <row r="45" spans="1:16" ht="15">
      <c r="A45" s="109"/>
      <c r="B45" s="135"/>
      <c r="C45" s="15" t="s">
        <v>72</v>
      </c>
      <c r="D45" s="15"/>
      <c r="E45" s="15"/>
      <c r="F45" s="15"/>
      <c r="G45" s="141"/>
      <c r="H45" s="141"/>
      <c r="I45" s="135"/>
      <c r="J45" s="135"/>
      <c r="K45" s="19"/>
      <c r="L45" s="136"/>
      <c r="M45" s="136">
        <v>0.032</v>
      </c>
      <c r="N45" s="279">
        <f t="shared" si="2"/>
        <v>342.7094400000001</v>
      </c>
      <c r="O45" s="279"/>
      <c r="P45" s="280"/>
    </row>
    <row r="46" spans="1:16" ht="15">
      <c r="A46" s="109"/>
      <c r="B46" s="135"/>
      <c r="C46" s="15" t="s">
        <v>73</v>
      </c>
      <c r="D46" s="15"/>
      <c r="E46" s="15"/>
      <c r="F46" s="15"/>
      <c r="G46" s="141"/>
      <c r="H46" s="141"/>
      <c r="I46" s="135"/>
      <c r="J46" s="135"/>
      <c r="K46" s="19"/>
      <c r="L46" s="136"/>
      <c r="M46" s="136">
        <v>0.0004</v>
      </c>
      <c r="N46" s="279">
        <f t="shared" si="2"/>
        <v>4.283868000000001</v>
      </c>
      <c r="O46" s="279"/>
      <c r="P46" s="280"/>
    </row>
    <row r="47" spans="1:16" ht="15">
      <c r="A47" s="109"/>
      <c r="B47" s="135"/>
      <c r="C47" s="15" t="s">
        <v>75</v>
      </c>
      <c r="D47" s="15"/>
      <c r="E47" s="15"/>
      <c r="F47" s="15"/>
      <c r="G47" s="141"/>
      <c r="H47" s="141"/>
      <c r="I47" s="135"/>
      <c r="J47" s="135"/>
      <c r="K47" s="19"/>
      <c r="L47" s="136"/>
      <c r="M47" s="136">
        <v>0.0002</v>
      </c>
      <c r="N47" s="279">
        <f t="shared" si="2"/>
        <v>2.1419340000000004</v>
      </c>
      <c r="O47" s="279"/>
      <c r="P47" s="280"/>
    </row>
    <row r="48" spans="1:16" ht="15" customHeight="1">
      <c r="A48" s="109"/>
      <c r="B48" s="135"/>
      <c r="C48" s="15" t="s">
        <v>77</v>
      </c>
      <c r="D48" s="15"/>
      <c r="E48" s="15"/>
      <c r="F48" s="15"/>
      <c r="G48" s="141"/>
      <c r="H48" s="141"/>
      <c r="I48" s="135"/>
      <c r="J48" s="135"/>
      <c r="K48" s="135"/>
      <c r="L48" s="136">
        <v>0.0042</v>
      </c>
      <c r="M48" s="136">
        <f>IF(C20=1,'Cálculo Auxiliares'!L86,0)</f>
        <v>0.0887</v>
      </c>
      <c r="N48" s="279">
        <f t="shared" si="2"/>
        <v>949.9477290000002</v>
      </c>
      <c r="O48" s="279"/>
      <c r="P48" s="280"/>
    </row>
    <row r="49" spans="1:16" ht="15">
      <c r="A49" s="109"/>
      <c r="B49" s="135"/>
      <c r="C49" s="13" t="s">
        <v>78</v>
      </c>
      <c r="D49" s="135"/>
      <c r="E49" s="135"/>
      <c r="F49" s="135"/>
      <c r="G49" s="141"/>
      <c r="H49" s="141"/>
      <c r="I49" s="135"/>
      <c r="J49" s="135"/>
      <c r="K49" s="135"/>
      <c r="L49" s="284">
        <f>SUM(M42:M48)</f>
        <v>0.1274</v>
      </c>
      <c r="M49" s="284"/>
      <c r="N49" s="285">
        <f>SUM(N42:P48)</f>
        <v>1364.4119580000001</v>
      </c>
      <c r="O49" s="286"/>
      <c r="P49" s="287"/>
    </row>
    <row r="50" spans="1:16" ht="15">
      <c r="A50" s="109"/>
      <c r="B50" s="135"/>
      <c r="C50" s="13" t="s">
        <v>79</v>
      </c>
      <c r="D50" s="135"/>
      <c r="E50" s="135"/>
      <c r="F50" s="135"/>
      <c r="G50" s="141"/>
      <c r="H50" s="141"/>
      <c r="I50" s="135"/>
      <c r="J50" s="135"/>
      <c r="K50" s="135"/>
      <c r="L50" s="284">
        <f>SUM(M30,L40,L49)</f>
        <v>0.7300444444444445</v>
      </c>
      <c r="M50" s="284"/>
      <c r="N50" s="269">
        <f>SUM(N30,N40,N49)</f>
        <v>7818.535085333335</v>
      </c>
      <c r="O50" s="269"/>
      <c r="P50" s="270"/>
    </row>
    <row r="51" spans="1:16" ht="15">
      <c r="A51" s="109"/>
      <c r="B51" s="245"/>
      <c r="C51" s="13"/>
      <c r="D51" s="245"/>
      <c r="E51" s="245"/>
      <c r="F51" s="245"/>
      <c r="G51" s="251"/>
      <c r="H51" s="251"/>
      <c r="I51" s="245"/>
      <c r="J51" s="245"/>
      <c r="K51" s="245"/>
      <c r="L51" s="247"/>
      <c r="M51" s="247"/>
      <c r="N51" s="248"/>
      <c r="O51" s="248"/>
      <c r="P51" s="249"/>
    </row>
    <row r="52" spans="1:16" ht="15">
      <c r="A52" s="93" t="s">
        <v>80</v>
      </c>
      <c r="B52" s="71"/>
      <c r="C52" s="94"/>
      <c r="D52" s="71"/>
      <c r="E52" s="71"/>
      <c r="F52" s="71"/>
      <c r="G52" s="95"/>
      <c r="H52" s="95"/>
      <c r="I52" s="71"/>
      <c r="J52" s="71"/>
      <c r="K52" s="71"/>
      <c r="L52" s="96"/>
      <c r="M52" s="96"/>
      <c r="N52" s="290"/>
      <c r="O52" s="290"/>
      <c r="P52" s="291"/>
    </row>
    <row r="53" spans="1:16" ht="15.75" customHeight="1">
      <c r="A53" s="24" t="s">
        <v>81</v>
      </c>
      <c r="B53" s="244"/>
      <c r="C53" s="13"/>
      <c r="D53" s="244"/>
      <c r="E53" s="244"/>
      <c r="F53" s="245"/>
      <c r="G53" s="251"/>
      <c r="H53" s="25" t="s">
        <v>6</v>
      </c>
      <c r="I53" s="245"/>
      <c r="J53" s="245"/>
      <c r="K53" s="245"/>
      <c r="L53" s="247"/>
      <c r="M53" s="247"/>
      <c r="N53" s="266" t="s">
        <v>24</v>
      </c>
      <c r="O53" s="266"/>
      <c r="P53" s="267"/>
    </row>
    <row r="54" spans="1:16" ht="15">
      <c r="A54" s="109"/>
      <c r="B54" s="395">
        <v>14</v>
      </c>
      <c r="C54" s="395"/>
      <c r="D54" s="245"/>
      <c r="E54" s="245"/>
      <c r="F54" s="245"/>
      <c r="G54" s="251"/>
      <c r="H54" s="252">
        <v>154</v>
      </c>
      <c r="I54" s="245"/>
      <c r="J54" s="245"/>
      <c r="K54" s="245"/>
      <c r="L54" s="247"/>
      <c r="M54" s="247"/>
      <c r="N54" s="269">
        <f>(H54*B54)</f>
        <v>2156</v>
      </c>
      <c r="O54" s="269"/>
      <c r="P54" s="270"/>
    </row>
    <row r="55" spans="1:16" ht="15.75" thickBot="1">
      <c r="A55" s="26"/>
      <c r="B55" s="246"/>
      <c r="C55" s="27"/>
      <c r="D55" s="246"/>
      <c r="E55" s="246"/>
      <c r="F55" s="246"/>
      <c r="G55" s="251"/>
      <c r="H55" s="251"/>
      <c r="I55" s="246"/>
      <c r="J55" s="246"/>
      <c r="K55" s="246"/>
      <c r="L55" s="28"/>
      <c r="M55" s="28"/>
      <c r="N55" s="288"/>
      <c r="O55" s="288"/>
      <c r="P55" s="289"/>
    </row>
    <row r="56" spans="1:16" ht="15.75" thickBot="1">
      <c r="A56" s="55"/>
      <c r="B56" s="56" t="s">
        <v>82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281">
        <f>SUM(N19,N50,N54)</f>
        <v>20684.205085333335</v>
      </c>
      <c r="O56" s="282"/>
      <c r="P56" s="283"/>
    </row>
    <row r="57" spans="1:16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</sheetData>
  <sheetProtection password="CC25" sheet="1" selectLockedCells="1"/>
  <mergeCells count="103">
    <mergeCell ref="F10:P10"/>
    <mergeCell ref="N16:P16"/>
    <mergeCell ref="N17:P17"/>
    <mergeCell ref="N44:P44"/>
    <mergeCell ref="N38:P38"/>
    <mergeCell ref="J39:M39"/>
    <mergeCell ref="N39:P39"/>
    <mergeCell ref="A31:P31"/>
    <mergeCell ref="J36:M36"/>
    <mergeCell ref="N36:P36"/>
    <mergeCell ref="B54:C54"/>
    <mergeCell ref="N54:P54"/>
    <mergeCell ref="N55:P55"/>
    <mergeCell ref="N40:P40"/>
    <mergeCell ref="A41:P41"/>
    <mergeCell ref="N42:P42"/>
    <mergeCell ref="N43:P43"/>
    <mergeCell ref="L49:M49"/>
    <mergeCell ref="N49:P49"/>
    <mergeCell ref="N52:P52"/>
    <mergeCell ref="J37:M37"/>
    <mergeCell ref="N37:P37"/>
    <mergeCell ref="J38:M38"/>
    <mergeCell ref="N56:P56"/>
    <mergeCell ref="L50:M50"/>
    <mergeCell ref="N50:P50"/>
    <mergeCell ref="N45:P45"/>
    <mergeCell ref="N46:P46"/>
    <mergeCell ref="N47:P47"/>
    <mergeCell ref="N48:P48"/>
    <mergeCell ref="N53:P53"/>
    <mergeCell ref="J32:M32"/>
    <mergeCell ref="N32:P32"/>
    <mergeCell ref="J33:M33"/>
    <mergeCell ref="N33:P33"/>
    <mergeCell ref="J34:M34"/>
    <mergeCell ref="N34:P34"/>
    <mergeCell ref="J35:M35"/>
    <mergeCell ref="N35:P35"/>
    <mergeCell ref="L40:M40"/>
    <mergeCell ref="N30:P30"/>
    <mergeCell ref="N26:P26"/>
    <mergeCell ref="AF22:AH22"/>
    <mergeCell ref="N27:P27"/>
    <mergeCell ref="AF23:AH23"/>
    <mergeCell ref="N28:P28"/>
    <mergeCell ref="AF24:AH24"/>
    <mergeCell ref="N25:P25"/>
    <mergeCell ref="N24:P24"/>
    <mergeCell ref="N29:P29"/>
    <mergeCell ref="AF25:AH25"/>
    <mergeCell ref="AF26:AH26"/>
    <mergeCell ref="AF27:AH27"/>
    <mergeCell ref="N23:P23"/>
    <mergeCell ref="AF28:AH28"/>
    <mergeCell ref="AF21:AH21"/>
    <mergeCell ref="N22:P22"/>
    <mergeCell ref="N19:P19"/>
    <mergeCell ref="AF15:AH15"/>
    <mergeCell ref="N20:P20"/>
    <mergeCell ref="AF16:AH16"/>
    <mergeCell ref="A21:P21"/>
    <mergeCell ref="AF17:AH17"/>
    <mergeCell ref="N15:P15"/>
    <mergeCell ref="AF19:AH19"/>
    <mergeCell ref="AF20:AH20"/>
    <mergeCell ref="N18:P18"/>
    <mergeCell ref="AB8:AD8"/>
    <mergeCell ref="AF8:AH8"/>
    <mergeCell ref="G11:K11"/>
    <mergeCell ref="T9:Y9"/>
    <mergeCell ref="AF9:AH9"/>
    <mergeCell ref="G8:K8"/>
    <mergeCell ref="AF11:AH11"/>
    <mergeCell ref="J9:K9"/>
    <mergeCell ref="N9:P9"/>
    <mergeCell ref="G9:H9"/>
    <mergeCell ref="G14:H14"/>
    <mergeCell ref="J14:M14"/>
    <mergeCell ref="N14:P14"/>
    <mergeCell ref="AF12:AH12"/>
    <mergeCell ref="AF13:AH13"/>
    <mergeCell ref="N12:P12"/>
    <mergeCell ref="N13:P13"/>
    <mergeCell ref="A5:P5"/>
    <mergeCell ref="AB5:AD5"/>
    <mergeCell ref="AF5:AH5"/>
    <mergeCell ref="AB7:AD7"/>
    <mergeCell ref="AF7:AH7"/>
    <mergeCell ref="A6:P6"/>
    <mergeCell ref="A7:P7"/>
    <mergeCell ref="AB6:AD6"/>
    <mergeCell ref="AF6:AH6"/>
    <mergeCell ref="A4:P4"/>
    <mergeCell ref="AB4:AD4"/>
    <mergeCell ref="AF4:AH4"/>
    <mergeCell ref="A1:P1"/>
    <mergeCell ref="AF1:AH1"/>
    <mergeCell ref="A2:E2"/>
    <mergeCell ref="F2:I2"/>
    <mergeCell ref="A3:E3"/>
    <mergeCell ref="F3:I3"/>
    <mergeCell ref="AC3:AD3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10080</dc:creator>
  <cp:keywords/>
  <dc:description/>
  <cp:lastModifiedBy>10622</cp:lastModifiedBy>
  <cp:lastPrinted>2016-01-22T11:07:28Z</cp:lastPrinted>
  <dcterms:created xsi:type="dcterms:W3CDTF">2015-12-08T14:19:05Z</dcterms:created>
  <dcterms:modified xsi:type="dcterms:W3CDTF">2016-01-22T16:42:22Z</dcterms:modified>
  <cp:category/>
  <cp:version/>
  <cp:contentType/>
  <cp:contentStatus/>
</cp:coreProperties>
</file>