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0815" windowHeight="10095" tabRatio="733" activeTab="1"/>
  </bookViews>
  <sheets>
    <sheet name="ORÇAMENTO" sheetId="1" r:id="rId1"/>
    <sheet name="CRONOGRAMA" sheetId="2" r:id="rId2"/>
  </sheets>
  <definedNames>
    <definedName name="_xlnm.Print_Area" localSheetId="0">'ORÇAMENTO'!$B$1:$AO$82</definedName>
    <definedName name="_xlnm.Print_Titles" localSheetId="0">'ORÇAMENTO'!$1:$29</definedName>
  </definedNames>
  <calcPr fullCalcOnLoad="1"/>
</workbook>
</file>

<file path=xl/sharedStrings.xml><?xml version="1.0" encoding="utf-8"?>
<sst xmlns="http://schemas.openxmlformats.org/spreadsheetml/2006/main" count="267" uniqueCount="200">
  <si>
    <t>Proponente</t>
  </si>
  <si>
    <t>Data-Base (mês de referência)</t>
  </si>
  <si>
    <t>Nº do Contrato de Repasse - OGU</t>
  </si>
  <si>
    <t>ITEM</t>
  </si>
  <si>
    <t>DESCRIÇÃO DOS SERVIÇOS</t>
  </si>
  <si>
    <t xml:space="preserve">UN </t>
  </si>
  <si>
    <t>QUANT</t>
  </si>
  <si>
    <t>Responsável Técnico:</t>
  </si>
  <si>
    <t>MG</t>
  </si>
  <si>
    <t>1.1</t>
  </si>
  <si>
    <t>Programa</t>
  </si>
  <si>
    <t>Município</t>
  </si>
  <si>
    <t>UF</t>
  </si>
  <si>
    <t>Empreendimento ( Nome/Apelido)</t>
  </si>
  <si>
    <t>até</t>
  </si>
  <si>
    <t xml:space="preserve">De </t>
  </si>
  <si>
    <t>Intervalos admissíveis sem justificativa</t>
  </si>
  <si>
    <t>Pró-Município</t>
  </si>
  <si>
    <t>Gestor (Ministério)</t>
  </si>
  <si>
    <t>Mcidades</t>
  </si>
  <si>
    <t>BDI Proposto:</t>
  </si>
  <si>
    <t>Composição de BDI Adotada</t>
  </si>
  <si>
    <t>Composição do BDI sugerida</t>
  </si>
  <si>
    <t>UNITÁRIO</t>
  </si>
  <si>
    <t>Setor Público - REPASSE</t>
  </si>
  <si>
    <t xml:space="preserve">ORÇAMENTO DISCRIMINATIVO </t>
  </si>
  <si>
    <t>Regime de execução das obras:</t>
  </si>
  <si>
    <t xml:space="preserve">  Garantia:</t>
  </si>
  <si>
    <t xml:space="preserve">  Risco:</t>
  </si>
  <si>
    <t xml:space="preserve">  Despesas financeiras:</t>
  </si>
  <si>
    <t xml:space="preserve">  Administração central:</t>
  </si>
  <si>
    <t xml:space="preserve">  Lucro:</t>
  </si>
  <si>
    <t xml:space="preserve">  Tributos:</t>
  </si>
  <si>
    <t>VALORES (R$)</t>
  </si>
  <si>
    <t>CUSTO</t>
  </si>
  <si>
    <t>TOTAL ITEM</t>
  </si>
  <si>
    <t>PREÇO</t>
  </si>
  <si>
    <t>TOTAIS:</t>
  </si>
  <si>
    <t>PREÇO:</t>
  </si>
  <si>
    <t>Garantia (G)</t>
  </si>
  <si>
    <t>Despesas financeiras (DF)</t>
  </si>
  <si>
    <t>Administração Central (AC)</t>
  </si>
  <si>
    <t>Lucro (L)</t>
  </si>
  <si>
    <t>Tributos (T)</t>
  </si>
  <si>
    <t xml:space="preserve">Risco (R) </t>
  </si>
  <si>
    <t>m2</t>
  </si>
  <si>
    <t>m3</t>
  </si>
  <si>
    <t>2.1</t>
  </si>
  <si>
    <t>CÓDIGO</t>
  </si>
  <si>
    <t>FONTE</t>
  </si>
  <si>
    <t>sinapi</t>
  </si>
  <si>
    <t>m</t>
  </si>
  <si>
    <t>Prefeitura Municipal de Pirapora</t>
  </si>
  <si>
    <t>Pirapora</t>
  </si>
  <si>
    <t>2.0</t>
  </si>
  <si>
    <t>1.0</t>
  </si>
  <si>
    <t>PAVIMENTAÇÃO</t>
  </si>
  <si>
    <t>4.0</t>
  </si>
  <si>
    <t>4.1</t>
  </si>
  <si>
    <t>4.2</t>
  </si>
  <si>
    <t>m3xKm</t>
  </si>
  <si>
    <t>72.945</t>
  </si>
  <si>
    <t>DRENAGEM</t>
  </si>
  <si>
    <t>5.0</t>
  </si>
  <si>
    <t>5.1</t>
  </si>
  <si>
    <t>5.2</t>
  </si>
  <si>
    <t>URBANISMO</t>
  </si>
  <si>
    <t>und</t>
  </si>
  <si>
    <t>VALOR DO SUB ITEM DO ITEM 1.0</t>
  </si>
  <si>
    <t>VALOR DO SUB ITEM DO ITEM 2.0</t>
  </si>
  <si>
    <t>VALOR DO SUB ITEM DO ITEM 4.0</t>
  </si>
  <si>
    <t>VALOR DO SUB ITEM DO ITEM 5.0</t>
  </si>
  <si>
    <t>PLACAS INDICATIVAS</t>
  </si>
  <si>
    <t>1.2</t>
  </si>
  <si>
    <r>
      <t xml:space="preserve"> BDI =</t>
    </r>
    <r>
      <rPr>
        <u val="single"/>
        <sz val="14"/>
        <rFont val="Arial"/>
        <family val="2"/>
      </rPr>
      <t xml:space="preserve"> (1+AC)x(1+DF)x(1+(G+R))x(1+L)</t>
    </r>
    <r>
      <rPr>
        <sz val="14"/>
        <rFont val="Arial"/>
        <family val="2"/>
      </rPr>
      <t xml:space="preserve">)  -1
                                  1-T
  </t>
    </r>
    <r>
      <rPr>
        <u val="single"/>
        <sz val="14"/>
        <rFont val="Arial"/>
        <family val="2"/>
      </rPr>
      <t>Observação</t>
    </r>
    <r>
      <rPr>
        <sz val="14"/>
        <rFont val="Arial"/>
        <family val="2"/>
      </rPr>
      <t>:
  i)   Composição do BDI, intervalos admissíveis e Fórmula de cálculo nos termos do Acórdão 325/2007 do TCU.</t>
    </r>
  </si>
  <si>
    <t>SERVIÇOS PRELIMINARES</t>
  </si>
  <si>
    <t>74209/001</t>
  </si>
  <si>
    <t>mercado</t>
  </si>
  <si>
    <t>TERRAPLENAGEM</t>
  </si>
  <si>
    <t>74151/001</t>
  </si>
  <si>
    <t>72961</t>
  </si>
  <si>
    <t>72911</t>
  </si>
  <si>
    <r>
      <t>Transporte agregado para PMF, DMT</t>
    </r>
    <r>
      <rPr>
        <sz val="12"/>
        <rFont val="Calibri"/>
        <family val="2"/>
      </rPr>
      <t>≤</t>
    </r>
    <r>
      <rPr>
        <sz val="12"/>
        <rFont val="Arial"/>
        <family val="2"/>
      </rPr>
      <t xml:space="preserve"> 186 Km</t>
    </r>
  </si>
  <si>
    <t xml:space="preserve">Placas de sinalização vertical "PARE" aço galvanizado pintura reflexiva </t>
  </si>
  <si>
    <t>Placas indicativas com nome de rua em aço galvanizado, fundo azul e letra branca 50x50 cm colocadas modelo COTRAN</t>
  </si>
  <si>
    <t>2.2</t>
  </si>
  <si>
    <t>3.0</t>
  </si>
  <si>
    <t>3.1</t>
  </si>
  <si>
    <t>3.2</t>
  </si>
  <si>
    <t>3.3</t>
  </si>
  <si>
    <t>3.4</t>
  </si>
  <si>
    <t>3.5</t>
  </si>
  <si>
    <t>3.6</t>
  </si>
  <si>
    <t>3.7</t>
  </si>
  <si>
    <t>6.0</t>
  </si>
  <si>
    <t>6.1</t>
  </si>
  <si>
    <t>Placas de sinalização vertical "SENTIDO OBRIGATÓRIO"  em chapa de aço galvanizado pintura reflexiva</t>
  </si>
  <si>
    <t>Pavimentaçao da av. José Geraldo Alkmim</t>
  </si>
  <si>
    <t>Serviços topográficos p/pavimentação, inclusive notas de serviço</t>
  </si>
  <si>
    <t>Escavação e carga de material de 1ª cat. Utilizando trator de esteira de 110 a 160 HP com lâmina, pêso operacional 13 ton., pá carregadeira com 170 HP, espessura de corte 18cm, com reproveitamento do material</t>
  </si>
  <si>
    <t>Transporte e descarga de material  de 1º categoria em caminhão basculante  DMT=2,00 Km</t>
  </si>
  <si>
    <t>Regularização e compactação de subleito até 20 cm de espessura a 95% do P.N.</t>
  </si>
  <si>
    <t>Imprimação de base, mecânica com CM-30,  taxa 1,2 l/m2</t>
  </si>
  <si>
    <t>Pré misturado a frio com emulsão RL-1C, incluso usinagem e aplicação, exclusive transporte</t>
  </si>
  <si>
    <t xml:space="preserve">Meio fio de concreto pré moldado 12x15x30x100 cm, rejuntado com argamassa 1:4 cimento e areia, incluíndo escavação e reaterro. </t>
  </si>
  <si>
    <t>m²</t>
  </si>
  <si>
    <t>5.3</t>
  </si>
  <si>
    <t>5.4</t>
  </si>
  <si>
    <t>VALOR DO SUB ITEM DO ITEM 6.0</t>
  </si>
  <si>
    <t>VALOR DO SUB ITEM DO ITEM 3.0</t>
  </si>
  <si>
    <t>74011/001</t>
  </si>
  <si>
    <t>Aquisição e assentamento de placa de obra em chapa de aço galvanizado 3,00x1,50m</t>
  </si>
  <si>
    <t xml:space="preserve"> Execução de base  estabilizada granulometricamente, espessura 15 cm sem  mistura  com compactação  do proctor intermediáriol, exclusive carga , transporte do solo. </t>
  </si>
  <si>
    <t>72942</t>
  </si>
  <si>
    <t>Pintura de ligação com emulsão RR-2C</t>
  </si>
  <si>
    <t>obr-via-435</t>
  </si>
  <si>
    <t>setop</t>
  </si>
  <si>
    <t>Txkm</t>
  </si>
  <si>
    <t>74.223/001</t>
  </si>
  <si>
    <t>4.3</t>
  </si>
  <si>
    <t>Saídas de águas pluviais</t>
  </si>
  <si>
    <t>5.5</t>
  </si>
  <si>
    <t>Placas de sinalização vertical "SENTIDO OBRIGATÓRIO FRENTE/DIREITA"  em chapa de aço galvanizado pintura reflexiva</t>
  </si>
  <si>
    <t>5.6</t>
  </si>
  <si>
    <t>5.7</t>
  </si>
  <si>
    <t>5.8</t>
  </si>
  <si>
    <t>Calçada ao lado do canteiro central em concreto fck=15 Mpa, acabamento sarrafeado liso</t>
  </si>
  <si>
    <t>m³</t>
  </si>
  <si>
    <t>73965/010</t>
  </si>
  <si>
    <t>Escavação manual para fixar os suportes de sinalização vertical</t>
  </si>
  <si>
    <t>Concreto fck=15 Mpa, para fixação dos suportes de sinalização vertical</t>
  </si>
  <si>
    <t>72881</t>
  </si>
  <si>
    <t>0.308.731-56/09</t>
  </si>
  <si>
    <t>72947</t>
  </si>
  <si>
    <t>Pintura de sinalização horizontal com tinta rodoviária retrorefletva a base de resina acrilica com micro esferas de vidro (faixas de pedestre) espessura 3mm</t>
  </si>
  <si>
    <t>Transporte do material  de jazida 1ª categoria   para base.</t>
  </si>
  <si>
    <t>conforme legislação</t>
  </si>
  <si>
    <t>Custo</t>
  </si>
  <si>
    <t>ALEX SANDRO DE JESUS SOUZA</t>
  </si>
  <si>
    <t>ENG.CIVIL</t>
  </si>
  <si>
    <t>6045</t>
  </si>
  <si>
    <t xml:space="preserve">                      Declaro para os devidos fins que os itens apresentados neste Orçamento Discriminativo estão com os quantitativos compatíveis com os projetos / especificações técnicas que compõem a proposta do referido Contrato de Repasse e os custos</t>
  </si>
  <si>
    <t>73759/002</t>
  </si>
  <si>
    <t>Sarjeta em concreto preparo manual com seixo rolado e=8 cm, l=40 cm, i=3%</t>
  </si>
  <si>
    <t>74.012/001</t>
  </si>
  <si>
    <t>composição</t>
  </si>
  <si>
    <t>173966D</t>
  </si>
  <si>
    <t>CREA-MG:</t>
  </si>
  <si>
    <t>SINAPI OUTUBRO/2014</t>
  </si>
  <si>
    <t>84121</t>
  </si>
  <si>
    <t>TUBO DE AÇO GALVANIZADO COM COSTURA 3" (80MM), INCLUSIVE CONEXOES,INCLUSIVE FORNECIMENTO E INSTALACAO</t>
  </si>
  <si>
    <t>73976/009</t>
  </si>
  <si>
    <t>FONTE DNIT</t>
  </si>
  <si>
    <t>1A0185001</t>
  </si>
  <si>
    <t>Cronograma Físico-Financeiro - Recursos do OGU - Setor Público</t>
  </si>
  <si>
    <t>Contrato de Repase: 0.308.731-56/09</t>
  </si>
  <si>
    <t>Cronograma</t>
  </si>
  <si>
    <t>Programar</t>
  </si>
  <si>
    <t>Modalidade</t>
  </si>
  <si>
    <t>Empreendimentos</t>
  </si>
  <si>
    <t>x</t>
  </si>
  <si>
    <t>Global</t>
  </si>
  <si>
    <t>Individual</t>
  </si>
  <si>
    <t>Pav. Da Av. Jose Geraldo Alkimim</t>
  </si>
  <si>
    <t>OBRAS</t>
  </si>
  <si>
    <t>execução de urbanismo,pista paseio e sinalização</t>
  </si>
  <si>
    <t>Agente financeiro</t>
  </si>
  <si>
    <t>Empresa</t>
  </si>
  <si>
    <t>Valor do repasse - R$</t>
  </si>
  <si>
    <t xml:space="preserve">Início da obra </t>
  </si>
  <si>
    <t>CAIXA ECONÔMICA FEDERAL</t>
  </si>
  <si>
    <t>PREFEITURA MUNICIPAL DE PIRAPORA</t>
  </si>
  <si>
    <t>Localização</t>
  </si>
  <si>
    <t>PIRAPORA</t>
  </si>
  <si>
    <t>Discriminação dos serviços</t>
  </si>
  <si>
    <t>Peso</t>
  </si>
  <si>
    <t>Vl. Obras/Serviços</t>
  </si>
  <si>
    <t>Mês 01</t>
  </si>
  <si>
    <t>Mês 02</t>
  </si>
  <si>
    <t>Mês 03</t>
  </si>
  <si>
    <t>Mês 04</t>
  </si>
  <si>
    <t>%</t>
  </si>
  <si>
    <t>R$</t>
  </si>
  <si>
    <t>Recursos da União</t>
  </si>
  <si>
    <t>serviços preliminares</t>
  </si>
  <si>
    <t>terraplenagem</t>
  </si>
  <si>
    <t>pavimentação</t>
  </si>
  <si>
    <t>drenagem</t>
  </si>
  <si>
    <t>urbanismo</t>
  </si>
  <si>
    <t>placas indicativas</t>
  </si>
  <si>
    <t>pavimento intertravado</t>
  </si>
  <si>
    <t>pista passeio</t>
  </si>
  <si>
    <t>Sub-total: Simples</t>
  </si>
  <si>
    <t>Acumulado</t>
  </si>
  <si>
    <t>Contra partida da proonente</t>
  </si>
  <si>
    <t>Total</t>
  </si>
  <si>
    <t>Simples</t>
  </si>
  <si>
    <t>Data   16/01/2015</t>
  </si>
  <si>
    <t>ALEX SANDRO DE JESUS</t>
  </si>
  <si>
    <t>Eng. Civil CREA - 173966/D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</si>
</sst>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mmmm\-yyyy;@"/>
    <numFmt numFmtId="165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4"/>
      <name val="Arial"/>
      <family val="2"/>
    </font>
    <font>
      <sz val="1"/>
      <name val="Arial"/>
      <family val="2"/>
    </font>
    <font>
      <sz val="14"/>
      <name val="Arial"/>
      <family val="2"/>
    </font>
    <font>
      <sz val="14"/>
      <name val="Swis721 Md BT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u val="single"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 locked="0"/>
    </xf>
    <xf numFmtId="43" fontId="2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16" borderId="12" xfId="0" applyFont="1" applyFill="1" applyBorder="1" applyAlignment="1" applyProtection="1">
      <alignment vertical="center"/>
      <protection/>
    </xf>
    <xf numFmtId="0" fontId="5" fillId="16" borderId="13" xfId="0" applyFont="1" applyFill="1" applyBorder="1" applyAlignment="1" applyProtection="1">
      <alignment vertical="center"/>
      <protection/>
    </xf>
    <xf numFmtId="0" fontId="5" fillId="16" borderId="14" xfId="0" applyFont="1" applyFill="1" applyBorder="1" applyAlignment="1" applyProtection="1">
      <alignment vertical="center"/>
      <protection/>
    </xf>
    <xf numFmtId="0" fontId="5" fillId="16" borderId="15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10" fontId="5" fillId="0" borderId="16" xfId="0" applyNumberFormat="1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10" fontId="5" fillId="0" borderId="18" xfId="0" applyNumberFormat="1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10" fontId="5" fillId="0" borderId="20" xfId="0" applyNumberFormat="1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7" fillId="16" borderId="12" xfId="0" applyFont="1" applyFill="1" applyBorder="1" applyAlignment="1" applyProtection="1">
      <alignment vertical="center"/>
      <protection/>
    </xf>
    <xf numFmtId="0" fontId="7" fillId="16" borderId="22" xfId="0" applyFont="1" applyFill="1" applyBorder="1" applyAlignment="1" applyProtection="1">
      <alignment vertical="center"/>
      <protection/>
    </xf>
    <xf numFmtId="0" fontId="7" fillId="16" borderId="13" xfId="0" applyFont="1" applyFill="1" applyBorder="1" applyAlignment="1" applyProtection="1">
      <alignment vertical="center"/>
      <protection/>
    </xf>
    <xf numFmtId="0" fontId="7" fillId="16" borderId="10" xfId="0" applyFont="1" applyFill="1" applyBorder="1" applyAlignment="1" applyProtection="1">
      <alignment vertical="center"/>
      <protection/>
    </xf>
    <xf numFmtId="0" fontId="7" fillId="16" borderId="11" xfId="0" applyFont="1" applyFill="1" applyBorder="1" applyAlignment="1" applyProtection="1">
      <alignment vertical="center"/>
      <protection/>
    </xf>
    <xf numFmtId="0" fontId="7" fillId="16" borderId="14" xfId="0" applyFont="1" applyFill="1" applyBorder="1" applyAlignment="1" applyProtection="1">
      <alignment vertical="center"/>
      <protection/>
    </xf>
    <xf numFmtId="0" fontId="7" fillId="16" borderId="23" xfId="0" applyFont="1" applyFill="1" applyBorder="1" applyAlignment="1" applyProtection="1">
      <alignment vertical="center"/>
      <protection/>
    </xf>
    <xf numFmtId="0" fontId="7" fillId="16" borderId="15" xfId="0" applyFont="1" applyFill="1" applyBorder="1" applyAlignment="1" applyProtection="1">
      <alignment vertical="center"/>
      <protection/>
    </xf>
    <xf numFmtId="0" fontId="5" fillId="23" borderId="16" xfId="0" applyFont="1" applyFill="1" applyBorder="1" applyAlignment="1" applyProtection="1">
      <alignment vertical="center"/>
      <protection locked="0"/>
    </xf>
    <xf numFmtId="0" fontId="5" fillId="23" borderId="18" xfId="0" applyFont="1" applyFill="1" applyBorder="1" applyAlignment="1" applyProtection="1">
      <alignment vertical="center"/>
      <protection locked="0"/>
    </xf>
    <xf numFmtId="0" fontId="5" fillId="23" borderId="24" xfId="0" applyFont="1" applyFill="1" applyBorder="1" applyAlignment="1" applyProtection="1">
      <alignment vertical="center"/>
      <protection locked="0"/>
    </xf>
    <xf numFmtId="0" fontId="5" fillId="16" borderId="25" xfId="0" applyFont="1" applyFill="1" applyBorder="1" applyAlignment="1" applyProtection="1">
      <alignment vertical="center"/>
      <protection/>
    </xf>
    <xf numFmtId="0" fontId="5" fillId="16" borderId="26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49" fontId="10" fillId="23" borderId="18" xfId="0" applyNumberFormat="1" applyFont="1" applyFill="1" applyBorder="1" applyAlignment="1" applyProtection="1">
      <alignment horizontal="center" vertical="center"/>
      <protection locked="0"/>
    </xf>
    <xf numFmtId="49" fontId="10" fillId="23" borderId="27" xfId="0" applyNumberFormat="1" applyFont="1" applyFill="1" applyBorder="1" applyAlignment="1" applyProtection="1">
      <alignment horizontal="center" vertical="center"/>
      <protection locked="0"/>
    </xf>
    <xf numFmtId="0" fontId="5" fillId="23" borderId="28" xfId="0" applyFont="1" applyFill="1" applyBorder="1" applyAlignment="1" applyProtection="1">
      <alignment vertical="center"/>
      <protection locked="0"/>
    </xf>
    <xf numFmtId="0" fontId="12" fillId="23" borderId="18" xfId="0" applyFont="1" applyFill="1" applyBorder="1" applyAlignment="1" applyProtection="1">
      <alignment horizontal="center" vertical="center" wrapText="1"/>
      <protection locked="0"/>
    </xf>
    <xf numFmtId="0" fontId="12" fillId="23" borderId="19" xfId="0" applyFont="1" applyFill="1" applyBorder="1" applyAlignment="1" applyProtection="1">
      <alignment horizontal="center" vertical="center" wrapText="1"/>
      <protection locked="0"/>
    </xf>
    <xf numFmtId="0" fontId="12" fillId="23" borderId="27" xfId="0" applyFont="1" applyFill="1" applyBorder="1" applyAlignment="1" applyProtection="1">
      <alignment horizontal="center" vertical="center" wrapText="1"/>
      <protection locked="0"/>
    </xf>
    <xf numFmtId="0" fontId="11" fillId="23" borderId="18" xfId="0" applyFont="1" applyFill="1" applyBorder="1" applyAlignment="1" applyProtection="1">
      <alignment horizontal="center" vertical="center"/>
      <protection locked="0"/>
    </xf>
    <xf numFmtId="0" fontId="11" fillId="23" borderId="27" xfId="0" applyFont="1" applyFill="1" applyBorder="1" applyAlignment="1" applyProtection="1">
      <alignment horizontal="center" vertical="center"/>
      <protection locked="0"/>
    </xf>
    <xf numFmtId="4" fontId="11" fillId="23" borderId="18" xfId="51" applyNumberFormat="1" applyFont="1" applyFill="1" applyBorder="1" applyAlignment="1" applyProtection="1">
      <alignment horizontal="center" vertical="center"/>
      <protection locked="0"/>
    </xf>
    <xf numFmtId="4" fontId="11" fillId="23" borderId="19" xfId="51" applyNumberFormat="1" applyFont="1" applyFill="1" applyBorder="1" applyAlignment="1" applyProtection="1">
      <alignment horizontal="center" vertical="center"/>
      <protection locked="0"/>
    </xf>
    <xf numFmtId="4" fontId="11" fillId="23" borderId="27" xfId="51" applyNumberFormat="1" applyFont="1" applyFill="1" applyBorder="1" applyAlignment="1" applyProtection="1">
      <alignment horizontal="center" vertical="center"/>
      <protection locked="0"/>
    </xf>
    <xf numFmtId="4" fontId="11" fillId="16" borderId="26" xfId="0" applyNumberFormat="1" applyFont="1" applyFill="1" applyBorder="1" applyAlignment="1" applyProtection="1">
      <alignment vertical="center"/>
      <protection/>
    </xf>
    <xf numFmtId="4" fontId="12" fillId="16" borderId="29" xfId="0" applyNumberFormat="1" applyFont="1" applyFill="1" applyBorder="1" applyAlignment="1" applyProtection="1">
      <alignment horizontal="right" vertical="center"/>
      <protection/>
    </xf>
    <xf numFmtId="0" fontId="11" fillId="23" borderId="28" xfId="0" applyFont="1" applyFill="1" applyBorder="1" applyAlignment="1" applyProtection="1">
      <alignment horizontal="center" vertical="center"/>
      <protection locked="0"/>
    </xf>
    <xf numFmtId="0" fontId="11" fillId="23" borderId="30" xfId="0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vertical="center"/>
      <protection/>
    </xf>
    <xf numFmtId="4" fontId="11" fillId="23" borderId="19" xfId="51" applyNumberFormat="1" applyFont="1" applyFill="1" applyBorder="1" applyAlignment="1" applyProtection="1">
      <alignment horizontal="right" vertical="center" wrapText="1"/>
      <protection locked="0"/>
    </xf>
    <xf numFmtId="4" fontId="11" fillId="23" borderId="27" xfId="51" applyNumberFormat="1" applyFont="1" applyFill="1" applyBorder="1" applyAlignment="1" applyProtection="1">
      <alignment horizontal="right" vertical="center" wrapText="1"/>
      <protection locked="0"/>
    </xf>
    <xf numFmtId="4" fontId="11" fillId="23" borderId="31" xfId="51" applyNumberFormat="1" applyFont="1" applyFill="1" applyBorder="1" applyAlignment="1" applyProtection="1">
      <alignment horizontal="right" vertical="center" wrapText="1"/>
      <protection locked="0"/>
    </xf>
    <xf numFmtId="4" fontId="11" fillId="4" borderId="18" xfId="51" applyNumberFormat="1" applyFont="1" applyFill="1" applyBorder="1" applyAlignment="1" applyProtection="1">
      <alignment horizontal="center" vertical="center" wrapText="1"/>
      <protection/>
    </xf>
    <xf numFmtId="4" fontId="11" fillId="4" borderId="19" xfId="51" applyNumberFormat="1" applyFont="1" applyFill="1" applyBorder="1" applyAlignment="1" applyProtection="1">
      <alignment horizontal="center" vertical="center" wrapText="1"/>
      <protection/>
    </xf>
    <xf numFmtId="4" fontId="11" fillId="4" borderId="32" xfId="51" applyNumberFormat="1" applyFont="1" applyFill="1" applyBorder="1" applyAlignment="1" applyProtection="1">
      <alignment horizontal="right" vertical="center" wrapText="1"/>
      <protection/>
    </xf>
    <xf numFmtId="4" fontId="11" fillId="4" borderId="19" xfId="51" applyNumberFormat="1" applyFont="1" applyFill="1" applyBorder="1" applyAlignment="1" applyProtection="1">
      <alignment horizontal="right" vertical="center" wrapText="1"/>
      <protection/>
    </xf>
    <xf numFmtId="4" fontId="11" fillId="4" borderId="27" xfId="51" applyNumberFormat="1" applyFont="1" applyFill="1" applyBorder="1" applyAlignment="1" applyProtection="1">
      <alignment horizontal="right" vertical="center" wrapText="1"/>
      <protection/>
    </xf>
    <xf numFmtId="4" fontId="11" fillId="4" borderId="27" xfId="51" applyNumberFormat="1" applyFont="1" applyFill="1" applyBorder="1" applyAlignment="1" applyProtection="1">
      <alignment horizontal="center" vertical="center" wrapText="1"/>
      <protection/>
    </xf>
    <xf numFmtId="4" fontId="11" fillId="23" borderId="18" xfId="51" applyNumberFormat="1" applyFont="1" applyFill="1" applyBorder="1" applyAlignment="1" applyProtection="1">
      <alignment horizontal="right" vertical="center" wrapText="1"/>
      <protection locked="0"/>
    </xf>
    <xf numFmtId="4" fontId="11" fillId="23" borderId="18" xfId="51" applyNumberFormat="1" applyFont="1" applyFill="1" applyBorder="1" applyAlignment="1" applyProtection="1">
      <alignment horizontal="center" vertical="center" wrapText="1"/>
      <protection locked="0"/>
    </xf>
    <xf numFmtId="4" fontId="11" fillId="23" borderId="19" xfId="51" applyNumberFormat="1" applyFont="1" applyFill="1" applyBorder="1" applyAlignment="1" applyProtection="1">
      <alignment horizontal="center" vertical="center" wrapText="1"/>
      <protection locked="0"/>
    </xf>
    <xf numFmtId="4" fontId="11" fillId="23" borderId="27" xfId="51" applyNumberFormat="1" applyFont="1" applyFill="1" applyBorder="1" applyAlignment="1" applyProtection="1">
      <alignment horizontal="center" vertical="center" wrapText="1"/>
      <protection locked="0"/>
    </xf>
    <xf numFmtId="4" fontId="11" fillId="4" borderId="32" xfId="51" applyNumberFormat="1" applyFont="1" applyFill="1" applyBorder="1" applyAlignment="1" applyProtection="1">
      <alignment horizontal="center" vertical="center" wrapText="1"/>
      <protection/>
    </xf>
    <xf numFmtId="4" fontId="11" fillId="4" borderId="33" xfId="51" applyNumberFormat="1" applyFont="1" applyFill="1" applyBorder="1" applyAlignment="1" applyProtection="1">
      <alignment horizontal="center" vertical="center" wrapText="1"/>
      <protection/>
    </xf>
    <xf numFmtId="4" fontId="11" fillId="4" borderId="18" xfId="51" applyNumberFormat="1" applyFont="1" applyFill="1" applyBorder="1" applyAlignment="1" applyProtection="1">
      <alignment horizontal="right" vertical="center" wrapText="1"/>
      <protection/>
    </xf>
    <xf numFmtId="4" fontId="11" fillId="4" borderId="24" xfId="51" applyNumberFormat="1" applyFont="1" applyFill="1" applyBorder="1" applyAlignment="1" applyProtection="1">
      <alignment horizontal="center" vertical="center" wrapText="1"/>
      <protection/>
    </xf>
    <xf numFmtId="4" fontId="11" fillId="4" borderId="34" xfId="51" applyNumberFormat="1" applyFont="1" applyFill="1" applyBorder="1" applyAlignment="1" applyProtection="1">
      <alignment horizontal="center" vertical="center" wrapText="1"/>
      <protection/>
    </xf>
    <xf numFmtId="4" fontId="11" fillId="4" borderId="35" xfId="51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/>
    </xf>
    <xf numFmtId="0" fontId="12" fillId="23" borderId="18" xfId="0" applyFont="1" applyFill="1" applyBorder="1" applyAlignment="1" applyProtection="1">
      <alignment horizontal="center" vertical="center" wrapText="1"/>
      <protection locked="0"/>
    </xf>
    <xf numFmtId="0" fontId="12" fillId="23" borderId="19" xfId="0" applyFont="1" applyFill="1" applyBorder="1" applyAlignment="1" applyProtection="1">
      <alignment horizontal="center" vertical="center" wrapText="1"/>
      <protection locked="0"/>
    </xf>
    <xf numFmtId="0" fontId="12" fillId="23" borderId="27" xfId="0" applyFont="1" applyFill="1" applyBorder="1" applyAlignment="1" applyProtection="1">
      <alignment horizontal="center" vertical="center" wrapText="1"/>
      <protection locked="0"/>
    </xf>
    <xf numFmtId="4" fontId="11" fillId="23" borderId="18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4" fontId="11" fillId="4" borderId="18" xfId="51" applyNumberFormat="1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/>
    </xf>
    <xf numFmtId="4" fontId="11" fillId="4" borderId="32" xfId="51" applyNumberFormat="1" applyFont="1" applyFill="1" applyBorder="1" applyAlignment="1" applyProtection="1">
      <alignment horizontal="center" vertical="center" wrapText="1"/>
      <protection/>
    </xf>
    <xf numFmtId="4" fontId="12" fillId="4" borderId="25" xfId="51" applyNumberFormat="1" applyFont="1" applyFill="1" applyBorder="1" applyAlignment="1" applyProtection="1">
      <alignment horizontal="center" vertical="center" wrapText="1"/>
      <protection/>
    </xf>
    <xf numFmtId="4" fontId="11" fillId="4" borderId="20" xfId="51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11" fillId="23" borderId="18" xfId="0" applyFont="1" applyFill="1" applyBorder="1" applyAlignment="1" applyProtection="1">
      <alignment horizontal="left" vertical="center" wrapText="1"/>
      <protection locked="0"/>
    </xf>
    <xf numFmtId="0" fontId="11" fillId="23" borderId="19" xfId="0" applyFont="1" applyFill="1" applyBorder="1" applyAlignment="1" applyProtection="1">
      <alignment horizontal="left" vertical="center" wrapText="1"/>
      <protection locked="0"/>
    </xf>
    <xf numFmtId="0" fontId="11" fillId="23" borderId="27" xfId="0" applyFont="1" applyFill="1" applyBorder="1" applyAlignment="1" applyProtection="1">
      <alignment horizontal="left" vertical="center" wrapText="1"/>
      <protection locked="0"/>
    </xf>
    <xf numFmtId="4" fontId="12" fillId="4" borderId="18" xfId="51" applyNumberFormat="1" applyFont="1" applyFill="1" applyBorder="1" applyAlignment="1" applyProtection="1">
      <alignment horizontal="center" vertical="center" wrapText="1"/>
      <protection/>
    </xf>
    <xf numFmtId="0" fontId="10" fillId="23" borderId="18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0" fontId="11" fillId="23" borderId="27" xfId="0" applyFont="1" applyFill="1" applyBorder="1" applyAlignment="1" applyProtection="1">
      <alignment horizontal="left" vertical="center"/>
      <protection locked="0"/>
    </xf>
    <xf numFmtId="0" fontId="11" fillId="23" borderId="18" xfId="0" applyFont="1" applyFill="1" applyBorder="1" applyAlignment="1" applyProtection="1">
      <alignment horizontal="center" vertical="center"/>
      <protection locked="0"/>
    </xf>
    <xf numFmtId="0" fontId="11" fillId="23" borderId="27" xfId="0" applyFont="1" applyFill="1" applyBorder="1" applyAlignment="1" applyProtection="1">
      <alignment horizontal="center" vertical="center"/>
      <protection locked="0"/>
    </xf>
    <xf numFmtId="4" fontId="11" fillId="23" borderId="18" xfId="0" applyNumberFormat="1" applyFont="1" applyFill="1" applyBorder="1" applyAlignment="1" applyProtection="1">
      <alignment horizontal="right" vertical="center"/>
      <protection locked="0"/>
    </xf>
    <xf numFmtId="4" fontId="11" fillId="23" borderId="19" xfId="0" applyNumberFormat="1" applyFont="1" applyFill="1" applyBorder="1" applyAlignment="1" applyProtection="1">
      <alignment horizontal="right" vertical="center"/>
      <protection locked="0"/>
    </xf>
    <xf numFmtId="4" fontId="11" fillId="23" borderId="27" xfId="0" applyNumberFormat="1" applyFont="1" applyFill="1" applyBorder="1" applyAlignment="1" applyProtection="1">
      <alignment horizontal="right" vertical="center"/>
      <protection locked="0"/>
    </xf>
    <xf numFmtId="4" fontId="11" fillId="23" borderId="37" xfId="51" applyNumberFormat="1" applyFont="1" applyFill="1" applyBorder="1" applyAlignment="1" applyProtection="1">
      <alignment horizontal="right" vertical="center"/>
      <protection locked="0"/>
    </xf>
    <xf numFmtId="4" fontId="11" fillId="4" borderId="38" xfId="51" applyNumberFormat="1" applyFont="1" applyFill="1" applyBorder="1" applyAlignment="1" applyProtection="1">
      <alignment horizontal="right" vertical="center"/>
      <protection/>
    </xf>
    <xf numFmtId="4" fontId="11" fillId="4" borderId="25" xfId="51" applyNumberFormat="1" applyFont="1" applyFill="1" applyBorder="1" applyAlignment="1" applyProtection="1">
      <alignment horizontal="center" vertical="center" wrapText="1"/>
      <protection/>
    </xf>
    <xf numFmtId="4" fontId="11" fillId="4" borderId="33" xfId="51" applyNumberFormat="1" applyFont="1" applyFill="1" applyBorder="1" applyAlignment="1" applyProtection="1">
      <alignment horizontal="center" vertical="center"/>
      <protection/>
    </xf>
    <xf numFmtId="4" fontId="11" fillId="4" borderId="32" xfId="51" applyNumberFormat="1" applyFont="1" applyFill="1" applyBorder="1" applyAlignment="1" applyProtection="1">
      <alignment horizontal="center" vertical="center"/>
      <protection/>
    </xf>
    <xf numFmtId="4" fontId="11" fillId="4" borderId="27" xfId="51" applyNumberFormat="1" applyFont="1" applyFill="1" applyBorder="1" applyAlignment="1" applyProtection="1">
      <alignment horizontal="center" vertical="center"/>
      <protection/>
    </xf>
    <xf numFmtId="4" fontId="12" fillId="4" borderId="25" xfId="51" applyNumberFormat="1" applyFont="1" applyFill="1" applyBorder="1" applyAlignment="1" applyProtection="1">
      <alignment horizontal="center" vertical="center"/>
      <protection/>
    </xf>
    <xf numFmtId="4" fontId="12" fillId="4" borderId="26" xfId="51" applyNumberFormat="1" applyFont="1" applyFill="1" applyBorder="1" applyAlignment="1" applyProtection="1">
      <alignment horizontal="center" vertical="center"/>
      <protection/>
    </xf>
    <xf numFmtId="4" fontId="12" fillId="4" borderId="29" xfId="51" applyNumberFormat="1" applyFont="1" applyFill="1" applyBorder="1" applyAlignment="1" applyProtection="1">
      <alignment horizontal="center" vertical="center"/>
      <protection/>
    </xf>
    <xf numFmtId="49" fontId="10" fillId="23" borderId="18" xfId="0" applyNumberFormat="1" applyFont="1" applyFill="1" applyBorder="1" applyAlignment="1" applyProtection="1">
      <alignment horizontal="center" vertical="center"/>
      <protection locked="0"/>
    </xf>
    <xf numFmtId="49" fontId="10" fillId="23" borderId="27" xfId="0" applyNumberFormat="1" applyFont="1" applyFill="1" applyBorder="1" applyAlignment="1" applyProtection="1">
      <alignment horizontal="center" vertical="center"/>
      <protection locked="0"/>
    </xf>
    <xf numFmtId="0" fontId="11" fillId="23" borderId="18" xfId="0" applyFont="1" applyFill="1" applyBorder="1" applyAlignment="1" applyProtection="1">
      <alignment horizontal="left" vertical="center"/>
      <protection locked="0"/>
    </xf>
    <xf numFmtId="0" fontId="11" fillId="23" borderId="19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center" vertical="center"/>
      <protection/>
    </xf>
    <xf numFmtId="4" fontId="11" fillId="4" borderId="30" xfId="51" applyNumberFormat="1" applyFont="1" applyFill="1" applyBorder="1" applyAlignment="1" applyProtection="1">
      <alignment horizontal="right" vertical="center"/>
      <protection/>
    </xf>
    <xf numFmtId="4" fontId="11" fillId="4" borderId="31" xfId="51" applyNumberFormat="1" applyFont="1" applyFill="1" applyBorder="1" applyAlignment="1" applyProtection="1">
      <alignment horizontal="right" vertical="center"/>
      <protection/>
    </xf>
    <xf numFmtId="4" fontId="11" fillId="4" borderId="39" xfId="51" applyNumberFormat="1" applyFont="1" applyFill="1" applyBorder="1" applyAlignment="1" applyProtection="1">
      <alignment horizontal="right" vertical="center"/>
      <protection/>
    </xf>
    <xf numFmtId="4" fontId="11" fillId="16" borderId="29" xfId="51" applyNumberFormat="1" applyFont="1" applyFill="1" applyBorder="1" applyAlignment="1" applyProtection="1">
      <alignment horizontal="right" vertical="center"/>
      <protection/>
    </xf>
    <xf numFmtId="4" fontId="11" fillId="16" borderId="40" xfId="51" applyNumberFormat="1" applyFont="1" applyFill="1" applyBorder="1" applyAlignment="1" applyProtection="1">
      <alignment horizontal="right" vertical="center"/>
      <protection/>
    </xf>
    <xf numFmtId="4" fontId="11" fillId="16" borderId="25" xfId="51" applyNumberFormat="1" applyFont="1" applyFill="1" applyBorder="1" applyAlignment="1" applyProtection="1">
      <alignment horizontal="right" vertical="center"/>
      <protection/>
    </xf>
    <xf numFmtId="4" fontId="12" fillId="16" borderId="41" xfId="51" applyNumberFormat="1" applyFont="1" applyFill="1" applyBorder="1" applyAlignment="1" applyProtection="1">
      <alignment horizontal="right" vertical="center"/>
      <protection/>
    </xf>
    <xf numFmtId="4" fontId="12" fillId="16" borderId="40" xfId="51" applyNumberFormat="1" applyFont="1" applyFill="1" applyBorder="1" applyAlignment="1" applyProtection="1">
      <alignment horizontal="right" vertical="center"/>
      <protection/>
    </xf>
    <xf numFmtId="4" fontId="11" fillId="4" borderId="18" xfId="51" applyNumberFormat="1" applyFont="1" applyFill="1" applyBorder="1" applyAlignment="1" applyProtection="1">
      <alignment horizontal="center" vertical="center"/>
      <protection/>
    </xf>
    <xf numFmtId="4" fontId="11" fillId="4" borderId="19" xfId="51" applyNumberFormat="1" applyFont="1" applyFill="1" applyBorder="1" applyAlignment="1" applyProtection="1">
      <alignment horizontal="center" vertical="center"/>
      <protection/>
    </xf>
    <xf numFmtId="0" fontId="10" fillId="23" borderId="19" xfId="0" applyFont="1" applyFill="1" applyBorder="1" applyAlignment="1" applyProtection="1">
      <alignment horizontal="center" vertical="center" wrapText="1"/>
      <protection locked="0"/>
    </xf>
    <xf numFmtId="0" fontId="10" fillId="23" borderId="27" xfId="0" applyFont="1" applyFill="1" applyBorder="1" applyAlignment="1" applyProtection="1">
      <alignment horizontal="center" vertical="center" wrapText="1"/>
      <protection locked="0"/>
    </xf>
    <xf numFmtId="0" fontId="10" fillId="23" borderId="18" xfId="0" applyFont="1" applyFill="1" applyBorder="1" applyAlignment="1" applyProtection="1">
      <alignment horizontal="left" vertical="center" wrapText="1"/>
      <protection locked="0"/>
    </xf>
    <xf numFmtId="0" fontId="10" fillId="23" borderId="19" xfId="0" applyFont="1" applyFill="1" applyBorder="1" applyAlignment="1" applyProtection="1">
      <alignment horizontal="left" vertical="center" wrapText="1"/>
      <protection locked="0"/>
    </xf>
    <xf numFmtId="0" fontId="10" fillId="23" borderId="27" xfId="0" applyFont="1" applyFill="1" applyBorder="1" applyAlignment="1" applyProtection="1">
      <alignment horizontal="left" vertical="center" wrapText="1"/>
      <protection locked="0"/>
    </xf>
    <xf numFmtId="4" fontId="11" fillId="4" borderId="32" xfId="51" applyNumberFormat="1" applyFont="1" applyFill="1" applyBorder="1" applyAlignment="1" applyProtection="1">
      <alignment horizontal="right" vertical="center" wrapText="1"/>
      <protection/>
    </xf>
    <xf numFmtId="4" fontId="11" fillId="23" borderId="18" xfId="51" applyNumberFormat="1" applyFont="1" applyFill="1" applyBorder="1" applyAlignment="1" applyProtection="1">
      <alignment horizontal="right" vertical="center" wrapText="1"/>
      <protection locked="0"/>
    </xf>
    <xf numFmtId="4" fontId="11" fillId="4" borderId="19" xfId="51" applyNumberFormat="1" applyFont="1" applyFill="1" applyBorder="1" applyAlignment="1" applyProtection="1">
      <alignment horizontal="center" vertical="center" wrapText="1"/>
      <protection/>
    </xf>
    <xf numFmtId="4" fontId="11" fillId="4" borderId="27" xfId="51" applyNumberFormat="1" applyFont="1" applyFill="1" applyBorder="1" applyAlignment="1" applyProtection="1">
      <alignment horizontal="center" vertical="center" wrapText="1"/>
      <protection/>
    </xf>
    <xf numFmtId="0" fontId="12" fillId="23" borderId="18" xfId="0" applyFont="1" applyFill="1" applyBorder="1" applyAlignment="1" applyProtection="1">
      <alignment horizontal="center" vertical="center"/>
      <protection locked="0"/>
    </xf>
    <xf numFmtId="0" fontId="12" fillId="23" borderId="19" xfId="0" applyFont="1" applyFill="1" applyBorder="1" applyAlignment="1" applyProtection="1">
      <alignment horizontal="center" vertical="center"/>
      <protection locked="0"/>
    </xf>
    <xf numFmtId="0" fontId="12" fillId="23" borderId="27" xfId="0" applyFont="1" applyFill="1" applyBorder="1" applyAlignment="1" applyProtection="1">
      <alignment horizontal="center" vertical="center"/>
      <protection locked="0"/>
    </xf>
    <xf numFmtId="4" fontId="11" fillId="23" borderId="19" xfId="51" applyNumberFormat="1" applyFont="1" applyFill="1" applyBorder="1" applyAlignment="1" applyProtection="1">
      <alignment horizontal="right" vertical="center" wrapText="1"/>
      <protection locked="0"/>
    </xf>
    <xf numFmtId="4" fontId="11" fillId="23" borderId="27" xfId="51" applyNumberFormat="1" applyFont="1" applyFill="1" applyBorder="1" applyAlignment="1" applyProtection="1">
      <alignment horizontal="right" vertical="center" wrapText="1"/>
      <protection locked="0"/>
    </xf>
    <xf numFmtId="4" fontId="11" fillId="4" borderId="18" xfId="51" applyNumberFormat="1" applyFont="1" applyFill="1" applyBorder="1" applyAlignment="1" applyProtection="1">
      <alignment horizontal="right" vertical="center" wrapText="1"/>
      <protection/>
    </xf>
    <xf numFmtId="4" fontId="11" fillId="4" borderId="19" xfId="51" applyNumberFormat="1" applyFont="1" applyFill="1" applyBorder="1" applyAlignment="1" applyProtection="1">
      <alignment horizontal="right" vertical="center" wrapText="1"/>
      <protection/>
    </xf>
    <xf numFmtId="4" fontId="11" fillId="4" borderId="27" xfId="51" applyNumberFormat="1" applyFont="1" applyFill="1" applyBorder="1" applyAlignment="1" applyProtection="1">
      <alignment horizontal="right" vertical="center" wrapText="1"/>
      <protection/>
    </xf>
    <xf numFmtId="4" fontId="11" fillId="4" borderId="42" xfId="51" applyNumberFormat="1" applyFont="1" applyFill="1" applyBorder="1" applyAlignment="1" applyProtection="1">
      <alignment horizontal="right" vertical="center"/>
      <protection/>
    </xf>
    <xf numFmtId="4" fontId="11" fillId="4" borderId="16" xfId="51" applyNumberFormat="1" applyFont="1" applyFill="1" applyBorder="1" applyAlignment="1" applyProtection="1">
      <alignment horizontal="right" vertical="center"/>
      <protection/>
    </xf>
    <xf numFmtId="4" fontId="11" fillId="4" borderId="43" xfId="51" applyNumberFormat="1" applyFont="1" applyFill="1" applyBorder="1" applyAlignment="1" applyProtection="1">
      <alignment horizontal="right" vertical="center"/>
      <protection/>
    </xf>
    <xf numFmtId="4" fontId="11" fillId="23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23" borderId="16" xfId="0" applyNumberFormat="1" applyFont="1" applyFill="1" applyBorder="1" applyAlignment="1" applyProtection="1">
      <alignment horizontal="center" vertical="center"/>
      <protection locked="0"/>
    </xf>
    <xf numFmtId="49" fontId="5" fillId="23" borderId="44" xfId="0" applyNumberFormat="1" applyFont="1" applyFill="1" applyBorder="1" applyAlignment="1" applyProtection="1">
      <alignment horizontal="center" vertical="center"/>
      <protection locked="0"/>
    </xf>
    <xf numFmtId="49" fontId="10" fillId="23" borderId="16" xfId="0" applyNumberFormat="1" applyFont="1" applyFill="1" applyBorder="1" applyAlignment="1" applyProtection="1">
      <alignment horizontal="center" vertical="center"/>
      <protection locked="0"/>
    </xf>
    <xf numFmtId="49" fontId="10" fillId="23" borderId="44" xfId="0" applyNumberFormat="1" applyFont="1" applyFill="1" applyBorder="1" applyAlignment="1" applyProtection="1">
      <alignment horizontal="center" vertical="center"/>
      <protection locked="0"/>
    </xf>
    <xf numFmtId="0" fontId="12" fillId="23" borderId="16" xfId="0" applyFont="1" applyFill="1" applyBorder="1" applyAlignment="1" applyProtection="1">
      <alignment horizontal="center" vertical="center"/>
      <protection locked="0"/>
    </xf>
    <xf numFmtId="0" fontId="12" fillId="23" borderId="17" xfId="0" applyFont="1" applyFill="1" applyBorder="1" applyAlignment="1" applyProtection="1">
      <alignment horizontal="center" vertical="center"/>
      <protection locked="0"/>
    </xf>
    <xf numFmtId="0" fontId="12" fillId="23" borderId="44" xfId="0" applyFont="1" applyFill="1" applyBorder="1" applyAlignment="1" applyProtection="1">
      <alignment horizontal="center" vertical="center"/>
      <protection locked="0"/>
    </xf>
    <xf numFmtId="0" fontId="11" fillId="23" borderId="16" xfId="0" applyFont="1" applyFill="1" applyBorder="1" applyAlignment="1" applyProtection="1">
      <alignment horizontal="center" vertical="center"/>
      <protection locked="0"/>
    </xf>
    <xf numFmtId="0" fontId="11" fillId="23" borderId="44" xfId="0" applyFont="1" applyFill="1" applyBorder="1" applyAlignment="1" applyProtection="1">
      <alignment horizontal="center" vertical="center"/>
      <protection locked="0"/>
    </xf>
    <xf numFmtId="4" fontId="11" fillId="23" borderId="42" xfId="51" applyNumberFormat="1" applyFont="1" applyFill="1" applyBorder="1" applyAlignment="1" applyProtection="1">
      <alignment horizontal="right" vertical="center"/>
      <protection locked="0"/>
    </xf>
    <xf numFmtId="0" fontId="7" fillId="16" borderId="25" xfId="0" applyFont="1" applyFill="1" applyBorder="1" applyAlignment="1" applyProtection="1">
      <alignment horizontal="center" vertical="center"/>
      <protection/>
    </xf>
    <xf numFmtId="0" fontId="7" fillId="16" borderId="26" xfId="0" applyFont="1" applyFill="1" applyBorder="1" applyAlignment="1" applyProtection="1">
      <alignment horizontal="center" vertical="center"/>
      <protection/>
    </xf>
    <xf numFmtId="0" fontId="7" fillId="16" borderId="29" xfId="0" applyFont="1" applyFill="1" applyBorder="1" applyAlignment="1" applyProtection="1">
      <alignment horizontal="center" vertical="center"/>
      <protection/>
    </xf>
    <xf numFmtId="0" fontId="7" fillId="16" borderId="10" xfId="0" applyFont="1" applyFill="1" applyBorder="1" applyAlignment="1" applyProtection="1">
      <alignment horizontal="center" vertical="center"/>
      <protection/>
    </xf>
    <xf numFmtId="0" fontId="7" fillId="16" borderId="11" xfId="0" applyFont="1" applyFill="1" applyBorder="1" applyAlignment="1" applyProtection="1">
      <alignment horizontal="center" vertical="center"/>
      <protection/>
    </xf>
    <xf numFmtId="0" fontId="7" fillId="16" borderId="45" xfId="0" applyFont="1" applyFill="1" applyBorder="1" applyAlignment="1" applyProtection="1">
      <alignment horizontal="center" vertical="center"/>
      <protection/>
    </xf>
    <xf numFmtId="0" fontId="14" fillId="16" borderId="14" xfId="0" applyFont="1" applyFill="1" applyBorder="1" applyAlignment="1" applyProtection="1">
      <alignment horizontal="center" vertical="center"/>
      <protection/>
    </xf>
    <xf numFmtId="0" fontId="14" fillId="16" borderId="15" xfId="0" applyFont="1" applyFill="1" applyBorder="1" applyAlignment="1" applyProtection="1">
      <alignment horizontal="center" vertical="center"/>
      <protection/>
    </xf>
    <xf numFmtId="0" fontId="14" fillId="16" borderId="23" xfId="0" applyFont="1" applyFill="1" applyBorder="1" applyAlignment="1" applyProtection="1">
      <alignment horizontal="center" vertical="center"/>
      <protection/>
    </xf>
    <xf numFmtId="0" fontId="14" fillId="16" borderId="46" xfId="0" applyFont="1" applyFill="1" applyBorder="1" applyAlignment="1" applyProtection="1">
      <alignment horizontal="center" vertical="center"/>
      <protection/>
    </xf>
    <xf numFmtId="10" fontId="5" fillId="0" borderId="21" xfId="0" applyNumberFormat="1" applyFont="1" applyBorder="1" applyAlignment="1" applyProtection="1">
      <alignment horizontal="center" vertical="center"/>
      <protection/>
    </xf>
    <xf numFmtId="10" fontId="5" fillId="0" borderId="36" xfId="0" applyNumberFormat="1" applyFont="1" applyBorder="1" applyAlignment="1" applyProtection="1">
      <alignment horizontal="center" vertical="center"/>
      <protection/>
    </xf>
    <xf numFmtId="10" fontId="5" fillId="23" borderId="21" xfId="49" applyNumberFormat="1" applyFont="1" applyFill="1" applyBorder="1" applyAlignment="1" applyProtection="1">
      <alignment horizontal="right" vertical="center"/>
      <protection locked="0"/>
    </xf>
    <xf numFmtId="0" fontId="7" fillId="16" borderId="47" xfId="0" applyFont="1" applyFill="1" applyBorder="1" applyAlignment="1" applyProtection="1">
      <alignment horizontal="center" vertical="center" textRotation="90"/>
      <protection/>
    </xf>
    <xf numFmtId="0" fontId="7" fillId="16" borderId="48" xfId="0" applyFont="1" applyFill="1" applyBorder="1" applyAlignment="1" applyProtection="1">
      <alignment horizontal="center" vertical="center" textRotation="90"/>
      <protection/>
    </xf>
    <xf numFmtId="0" fontId="7" fillId="16" borderId="49" xfId="0" applyFont="1" applyFill="1" applyBorder="1" applyAlignment="1" applyProtection="1">
      <alignment horizontal="center" vertical="center" textRotation="90"/>
      <protection/>
    </xf>
    <xf numFmtId="0" fontId="7" fillId="16" borderId="12" xfId="0" applyFont="1" applyFill="1" applyBorder="1" applyAlignment="1" applyProtection="1">
      <alignment horizontal="center" vertical="center"/>
      <protection/>
    </xf>
    <xf numFmtId="0" fontId="7" fillId="16" borderId="13" xfId="0" applyFont="1" applyFill="1" applyBorder="1" applyAlignment="1" applyProtection="1">
      <alignment horizontal="center" vertical="center"/>
      <protection/>
    </xf>
    <xf numFmtId="0" fontId="7" fillId="16" borderId="22" xfId="0" applyFont="1" applyFill="1" applyBorder="1" applyAlignment="1" applyProtection="1">
      <alignment horizontal="center" vertical="center"/>
      <protection/>
    </xf>
    <xf numFmtId="0" fontId="7" fillId="16" borderId="0" xfId="0" applyFont="1" applyFill="1" applyBorder="1" applyAlignment="1" applyProtection="1">
      <alignment horizontal="center" vertical="center"/>
      <protection/>
    </xf>
    <xf numFmtId="0" fontId="7" fillId="16" borderId="14" xfId="0" applyFont="1" applyFill="1" applyBorder="1" applyAlignment="1" applyProtection="1">
      <alignment horizontal="center" vertical="center"/>
      <protection/>
    </xf>
    <xf numFmtId="0" fontId="7" fillId="16" borderId="15" xfId="0" applyFont="1" applyFill="1" applyBorder="1" applyAlignment="1" applyProtection="1">
      <alignment horizontal="center" vertical="center"/>
      <protection/>
    </xf>
    <xf numFmtId="0" fontId="7" fillId="16" borderId="23" xfId="0" applyFont="1" applyFill="1" applyBorder="1" applyAlignment="1" applyProtection="1">
      <alignment horizontal="center" vertical="center"/>
      <protection/>
    </xf>
    <xf numFmtId="10" fontId="5" fillId="0" borderId="19" xfId="0" applyNumberFormat="1" applyFont="1" applyBorder="1" applyAlignment="1" applyProtection="1">
      <alignment horizontal="center" vertical="center"/>
      <protection/>
    </xf>
    <xf numFmtId="10" fontId="5" fillId="0" borderId="27" xfId="0" applyNumberFormat="1" applyFont="1" applyBorder="1" applyAlignment="1" applyProtection="1">
      <alignment horizontal="center" vertical="center"/>
      <protection/>
    </xf>
    <xf numFmtId="10" fontId="5" fillId="23" borderId="19" xfId="49" applyNumberFormat="1" applyFont="1" applyFill="1" applyBorder="1" applyAlignment="1" applyProtection="1">
      <alignment horizontal="right" vertical="center"/>
      <protection locked="0"/>
    </xf>
    <xf numFmtId="10" fontId="5" fillId="0" borderId="17" xfId="0" applyNumberFormat="1" applyFont="1" applyBorder="1" applyAlignment="1" applyProtection="1">
      <alignment horizontal="center" vertical="center"/>
      <protection/>
    </xf>
    <xf numFmtId="10" fontId="5" fillId="0" borderId="44" xfId="0" applyNumberFormat="1" applyFont="1" applyBorder="1" applyAlignment="1" applyProtection="1">
      <alignment horizontal="center" vertical="center"/>
      <protection/>
    </xf>
    <xf numFmtId="10" fontId="5" fillId="23" borderId="17" xfId="49" applyNumberFormat="1" applyFont="1" applyFill="1" applyBorder="1" applyAlignment="1" applyProtection="1">
      <alignment horizontal="right" vertical="center"/>
      <protection locked="0"/>
    </xf>
    <xf numFmtId="0" fontId="5" fillId="0" borderId="5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51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52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23" borderId="14" xfId="0" applyFont="1" applyFill="1" applyBorder="1" applyAlignment="1" applyProtection="1">
      <alignment horizontal="left" vertical="center"/>
      <protection locked="0"/>
    </xf>
    <xf numFmtId="0" fontId="5" fillId="23" borderId="15" xfId="0" applyFont="1" applyFill="1" applyBorder="1" applyAlignment="1" applyProtection="1">
      <alignment horizontal="left" vertical="center"/>
      <protection locked="0"/>
    </xf>
    <xf numFmtId="0" fontId="5" fillId="23" borderId="23" xfId="0" applyFont="1" applyFill="1" applyBorder="1" applyAlignment="1" applyProtection="1">
      <alignment horizontal="left" vertical="center"/>
      <protection locked="0"/>
    </xf>
    <xf numFmtId="164" fontId="5" fillId="23" borderId="14" xfId="0" applyNumberFormat="1" applyFont="1" applyFill="1" applyBorder="1" applyAlignment="1" applyProtection="1">
      <alignment horizontal="left" vertical="center"/>
      <protection locked="0"/>
    </xf>
    <xf numFmtId="164" fontId="5" fillId="23" borderId="15" xfId="0" applyNumberFormat="1" applyFont="1" applyFill="1" applyBorder="1" applyAlignment="1" applyProtection="1">
      <alignment horizontal="left" vertical="center"/>
      <protection locked="0"/>
    </xf>
    <xf numFmtId="164" fontId="5" fillId="23" borderId="23" xfId="0" applyNumberFormat="1" applyFont="1" applyFill="1" applyBorder="1" applyAlignment="1" applyProtection="1">
      <alignment horizontal="left" vertical="center"/>
      <protection locked="0"/>
    </xf>
    <xf numFmtId="0" fontId="5" fillId="16" borderId="12" xfId="0" applyFont="1" applyFill="1" applyBorder="1" applyAlignment="1" applyProtection="1">
      <alignment horizontal="center" vertical="center" wrapText="1"/>
      <protection/>
    </xf>
    <xf numFmtId="0" fontId="5" fillId="16" borderId="13" xfId="0" applyFont="1" applyFill="1" applyBorder="1" applyAlignment="1" applyProtection="1">
      <alignment horizontal="center" vertical="center" wrapText="1"/>
      <protection/>
    </xf>
    <xf numFmtId="0" fontId="5" fillId="16" borderId="22" xfId="0" applyFont="1" applyFill="1" applyBorder="1" applyAlignment="1" applyProtection="1">
      <alignment horizontal="center" vertical="center" wrapText="1"/>
      <protection/>
    </xf>
    <xf numFmtId="0" fontId="5" fillId="16" borderId="14" xfId="0" applyFont="1" applyFill="1" applyBorder="1" applyAlignment="1" applyProtection="1">
      <alignment horizontal="center" vertical="center" wrapText="1"/>
      <protection/>
    </xf>
    <xf numFmtId="0" fontId="5" fillId="16" borderId="15" xfId="0" applyFont="1" applyFill="1" applyBorder="1" applyAlignment="1" applyProtection="1">
      <alignment horizontal="center" vertical="center" wrapText="1"/>
      <protection/>
    </xf>
    <xf numFmtId="0" fontId="5" fillId="16" borderId="23" xfId="0" applyFont="1" applyFill="1" applyBorder="1" applyAlignment="1" applyProtection="1">
      <alignment horizontal="center" vertical="center" wrapText="1"/>
      <protection/>
    </xf>
    <xf numFmtId="0" fontId="7" fillId="16" borderId="50" xfId="0" applyFont="1" applyFill="1" applyBorder="1" applyAlignment="1" applyProtection="1">
      <alignment horizontal="right" vertical="center"/>
      <protection/>
    </xf>
    <xf numFmtId="0" fontId="7" fillId="16" borderId="13" xfId="0" applyFont="1" applyFill="1" applyBorder="1" applyAlignment="1" applyProtection="1">
      <alignment horizontal="right" vertical="center"/>
      <protection/>
    </xf>
    <xf numFmtId="0" fontId="7" fillId="16" borderId="22" xfId="0" applyFont="1" applyFill="1" applyBorder="1" applyAlignment="1" applyProtection="1">
      <alignment horizontal="right" vertical="center"/>
      <protection/>
    </xf>
    <xf numFmtId="0" fontId="7" fillId="16" borderId="52" xfId="0" applyFont="1" applyFill="1" applyBorder="1" applyAlignment="1" applyProtection="1">
      <alignment horizontal="right" vertical="center"/>
      <protection/>
    </xf>
    <xf numFmtId="0" fontId="7" fillId="16" borderId="15" xfId="0" applyFont="1" applyFill="1" applyBorder="1" applyAlignment="1" applyProtection="1">
      <alignment horizontal="right" vertical="center"/>
      <protection/>
    </xf>
    <xf numFmtId="0" fontId="7" fillId="16" borderId="23" xfId="0" applyFont="1" applyFill="1" applyBorder="1" applyAlignment="1" applyProtection="1">
      <alignment horizontal="right" vertical="center"/>
      <protection/>
    </xf>
    <xf numFmtId="10" fontId="7" fillId="4" borderId="12" xfId="49" applyNumberFormat="1" applyFont="1" applyFill="1" applyBorder="1" applyAlignment="1" applyProtection="1">
      <alignment horizontal="center" vertical="center"/>
      <protection/>
    </xf>
    <xf numFmtId="10" fontId="7" fillId="4" borderId="13" xfId="49" applyNumberFormat="1" applyFont="1" applyFill="1" applyBorder="1" applyAlignment="1" applyProtection="1">
      <alignment horizontal="center" vertical="center"/>
      <protection/>
    </xf>
    <xf numFmtId="10" fontId="7" fillId="4" borderId="22" xfId="49" applyNumberFormat="1" applyFont="1" applyFill="1" applyBorder="1" applyAlignment="1" applyProtection="1">
      <alignment horizontal="center" vertical="center"/>
      <protection/>
    </xf>
    <xf numFmtId="10" fontId="7" fillId="4" borderId="14" xfId="49" applyNumberFormat="1" applyFont="1" applyFill="1" applyBorder="1" applyAlignment="1" applyProtection="1">
      <alignment horizontal="center" vertical="center"/>
      <protection/>
    </xf>
    <xf numFmtId="10" fontId="7" fillId="4" borderId="15" xfId="49" applyNumberFormat="1" applyFont="1" applyFill="1" applyBorder="1" applyAlignment="1" applyProtection="1">
      <alignment horizontal="center" vertical="center"/>
      <protection/>
    </xf>
    <xf numFmtId="10" fontId="7" fillId="4" borderId="23" xfId="49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24" borderId="0" xfId="0" applyFont="1" applyFill="1" applyBorder="1" applyAlignment="1" applyProtection="1">
      <alignment horizontal="left" vertical="center"/>
      <protection/>
    </xf>
    <xf numFmtId="0" fontId="8" fillId="24" borderId="0" xfId="0" applyFont="1" applyFill="1" applyBorder="1" applyAlignment="1" applyProtection="1">
      <alignment horizontal="right" vertical="center"/>
      <protection/>
    </xf>
    <xf numFmtId="0" fontId="7" fillId="23" borderId="14" xfId="0" applyFont="1" applyFill="1" applyBorder="1" applyAlignment="1" applyProtection="1">
      <alignment horizontal="left" vertical="center"/>
      <protection locked="0"/>
    </xf>
    <xf numFmtId="0" fontId="7" fillId="23" borderId="15" xfId="0" applyFont="1" applyFill="1" applyBorder="1" applyAlignment="1" applyProtection="1">
      <alignment horizontal="left" vertical="center"/>
      <protection locked="0"/>
    </xf>
    <xf numFmtId="0" fontId="7" fillId="23" borderId="23" xfId="0" applyFont="1" applyFill="1" applyBorder="1" applyAlignment="1" applyProtection="1">
      <alignment horizontal="left" vertical="center"/>
      <protection locked="0"/>
    </xf>
    <xf numFmtId="0" fontId="7" fillId="23" borderId="14" xfId="0" applyFont="1" applyFill="1" applyBorder="1" applyAlignment="1" applyProtection="1">
      <alignment horizontal="center" vertical="center"/>
      <protection locked="0"/>
    </xf>
    <xf numFmtId="0" fontId="7" fillId="23" borderId="15" xfId="0" applyFont="1" applyFill="1" applyBorder="1" applyAlignment="1" applyProtection="1">
      <alignment horizontal="center" vertical="center"/>
      <protection locked="0"/>
    </xf>
    <xf numFmtId="0" fontId="7" fillId="23" borderId="23" xfId="0" applyFont="1" applyFill="1" applyBorder="1" applyAlignment="1" applyProtection="1">
      <alignment horizontal="center" vertical="center"/>
      <protection locked="0"/>
    </xf>
    <xf numFmtId="0" fontId="5" fillId="23" borderId="14" xfId="0" applyFont="1" applyFill="1" applyBorder="1" applyAlignment="1" applyProtection="1">
      <alignment horizontal="center" vertical="center"/>
      <protection locked="0"/>
    </xf>
    <xf numFmtId="0" fontId="5" fillId="23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8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4" fontId="0" fillId="0" borderId="55" xfId="0" applyNumberFormat="1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 wrapText="1"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40" xfId="0" applyFont="1" applyBorder="1" applyAlignment="1">
      <alignment horizontal="right"/>
    </xf>
    <xf numFmtId="43" fontId="0" fillId="0" borderId="64" xfId="51" applyFont="1" applyBorder="1" applyAlignment="1">
      <alignment horizontal="center"/>
    </xf>
    <xf numFmtId="43" fontId="0" fillId="0" borderId="65" xfId="51" applyFont="1" applyBorder="1" applyAlignment="1">
      <alignment horizontal="center"/>
    </xf>
    <xf numFmtId="43" fontId="0" fillId="0" borderId="66" xfId="51" applyFont="1" applyBorder="1" applyAlignment="1">
      <alignment horizontal="center"/>
    </xf>
    <xf numFmtId="43" fontId="0" fillId="0" borderId="40" xfId="51" applyFont="1" applyBorder="1" applyAlignment="1">
      <alignment horizontal="center"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left"/>
    </xf>
    <xf numFmtId="0" fontId="0" fillId="0" borderId="65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0" fontId="0" fillId="0" borderId="64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165" fontId="0" fillId="0" borderId="40" xfId="0" applyNumberFormat="1" applyFont="1" applyBorder="1" applyAlignment="1">
      <alignment/>
    </xf>
    <xf numFmtId="4" fontId="0" fillId="0" borderId="40" xfId="0" applyNumberFormat="1" applyFont="1" applyBorder="1" applyAlignment="1">
      <alignment horizontal="center"/>
    </xf>
    <xf numFmtId="4" fontId="0" fillId="0" borderId="64" xfId="0" applyNumberFormat="1" applyFont="1" applyBorder="1" applyAlignment="1">
      <alignment horizontal="center"/>
    </xf>
    <xf numFmtId="4" fontId="0" fillId="0" borderId="66" xfId="0" applyNumberFormat="1" applyFont="1" applyBorder="1" applyAlignment="1">
      <alignment horizontal="center"/>
    </xf>
    <xf numFmtId="0" fontId="0" fillId="0" borderId="64" xfId="0" applyFont="1" applyBorder="1" applyAlignment="1">
      <alignment horizontal="left" wrapText="1"/>
    </xf>
    <xf numFmtId="0" fontId="0" fillId="0" borderId="65" xfId="0" applyFont="1" applyBorder="1" applyAlignment="1">
      <alignment horizontal="left" wrapText="1"/>
    </xf>
    <xf numFmtId="0" fontId="0" fillId="0" borderId="66" xfId="0" applyFont="1" applyBorder="1" applyAlignment="1">
      <alignment horizontal="left" wrapText="1"/>
    </xf>
    <xf numFmtId="0" fontId="0" fillId="0" borderId="65" xfId="0" applyFont="1" applyBorder="1" applyAlignment="1">
      <alignment horizontal="center"/>
    </xf>
    <xf numFmtId="43" fontId="14" fillId="0" borderId="40" xfId="51" applyFont="1" applyBorder="1" applyAlignment="1">
      <alignment horizontal="center"/>
    </xf>
    <xf numFmtId="0" fontId="14" fillId="0" borderId="40" xfId="0" applyFont="1" applyBorder="1" applyAlignment="1">
      <alignment/>
    </xf>
    <xf numFmtId="0" fontId="14" fillId="0" borderId="64" xfId="0" applyFont="1" applyBorder="1" applyAlignment="1">
      <alignment/>
    </xf>
    <xf numFmtId="4" fontId="14" fillId="0" borderId="40" xfId="0" applyNumberFormat="1" applyFont="1" applyBorder="1" applyAlignment="1">
      <alignment horizontal="center"/>
    </xf>
    <xf numFmtId="43" fontId="14" fillId="0" borderId="64" xfId="0" applyNumberFormat="1" applyFont="1" applyBorder="1" applyAlignment="1">
      <alignment horizontal="center"/>
    </xf>
    <xf numFmtId="43" fontId="14" fillId="0" borderId="66" xfId="0" applyNumberFormat="1" applyFont="1" applyBorder="1" applyAlignment="1">
      <alignment horizontal="center"/>
    </xf>
    <xf numFmtId="43" fontId="14" fillId="0" borderId="40" xfId="0" applyNumberFormat="1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4" fontId="0" fillId="0" borderId="5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3" fontId="14" fillId="0" borderId="64" xfId="51" applyFont="1" applyBorder="1" applyAlignment="1">
      <alignment horizontal="center"/>
    </xf>
    <xf numFmtId="43" fontId="14" fillId="0" borderId="66" xfId="5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15</xdr:row>
      <xdr:rowOff>0</xdr:rowOff>
    </xdr:from>
    <xdr:to>
      <xdr:col>33</xdr:col>
      <xdr:colOff>0</xdr:colOff>
      <xdr:row>15</xdr:row>
      <xdr:rowOff>0</xdr:rowOff>
    </xdr:to>
    <xdr:sp>
      <xdr:nvSpPr>
        <xdr:cNvPr id="1" name="Oval 1"/>
        <xdr:cNvSpPr>
          <a:spLocks/>
        </xdr:cNvSpPr>
      </xdr:nvSpPr>
      <xdr:spPr>
        <a:xfrm>
          <a:off x="10020300" y="30861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1963400" y="308610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37</xdr:col>
      <xdr:colOff>200025</xdr:colOff>
      <xdr:row>15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1571625" y="3086100"/>
          <a:ext cx="9744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</xdr:col>
      <xdr:colOff>57150</xdr:colOff>
      <xdr:row>1</xdr:row>
      <xdr:rowOff>9525</xdr:rowOff>
    </xdr:from>
    <xdr:to>
      <xdr:col>10</xdr:col>
      <xdr:colOff>28575</xdr:colOff>
      <xdr:row>3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2838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38100</xdr:rowOff>
    </xdr:from>
    <xdr:to>
      <xdr:col>20</xdr:col>
      <xdr:colOff>276225</xdr:colOff>
      <xdr:row>15</xdr:row>
      <xdr:rowOff>85725</xdr:rowOff>
    </xdr:to>
    <xdr:pic>
      <xdr:nvPicPr>
        <xdr:cNvPr id="5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2924175"/>
          <a:ext cx="2028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14</xdr:row>
      <xdr:rowOff>38100</xdr:rowOff>
    </xdr:from>
    <xdr:to>
      <xdr:col>33</xdr:col>
      <xdr:colOff>295275</xdr:colOff>
      <xdr:row>15</xdr:row>
      <xdr:rowOff>85725</xdr:rowOff>
    </xdr:to>
    <xdr:pic>
      <xdr:nvPicPr>
        <xdr:cNvPr id="6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91575" y="2924175"/>
          <a:ext cx="1524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6"/>
  <dimension ref="A1:AV123"/>
  <sheetViews>
    <sheetView showGridLines="0" view="pageBreakPreview" zoomScale="70" zoomScaleNormal="90" zoomScaleSheetLayoutView="70" zoomScalePageLayoutView="0" workbookViewId="0" topLeftCell="B25">
      <selection activeCell="Y33" sqref="Y33"/>
    </sheetView>
  </sheetViews>
  <sheetFormatPr defaultColWidth="9.140625" defaultRowHeight="12" customHeight="1"/>
  <cols>
    <col min="1" max="1" width="2.28125" style="2" customWidth="1"/>
    <col min="2" max="2" width="6.00390625" style="1" customWidth="1"/>
    <col min="3" max="3" width="4.8515625" style="1" customWidth="1"/>
    <col min="4" max="4" width="7.140625" style="1" customWidth="1"/>
    <col min="5" max="5" width="3.28125" style="1" customWidth="1"/>
    <col min="6" max="6" width="11.421875" style="13" customWidth="1"/>
    <col min="7" max="9" width="3.28125" style="13" customWidth="1"/>
    <col min="10" max="10" width="0.42578125" style="13" customWidth="1"/>
    <col min="11" max="11" width="3.28125" style="13" customWidth="1"/>
    <col min="12" max="12" width="5.7109375" style="2" customWidth="1"/>
    <col min="13" max="13" width="6.421875" style="2" customWidth="1"/>
    <col min="14" max="14" width="4.28125" style="2" customWidth="1"/>
    <col min="15" max="15" width="3.8515625" style="2" customWidth="1"/>
    <col min="16" max="16" width="9.7109375" style="2" customWidth="1"/>
    <col min="17" max="18" width="3.28125" style="2" customWidth="1"/>
    <col min="19" max="19" width="10.00390625" style="2" customWidth="1"/>
    <col min="20" max="20" width="3.28125" style="2" hidden="1" customWidth="1"/>
    <col min="21" max="21" width="8.57421875" style="2" customWidth="1"/>
    <col min="22" max="23" width="3.28125" style="2" customWidth="1"/>
    <col min="24" max="24" width="6.421875" style="2" customWidth="1"/>
    <col min="25" max="25" width="0.42578125" style="2" hidden="1" customWidth="1"/>
    <col min="26" max="26" width="4.7109375" style="2" hidden="1" customWidth="1"/>
    <col min="27" max="27" width="11.421875" style="2" customWidth="1"/>
    <col min="28" max="30" width="3.28125" style="2" customWidth="1"/>
    <col min="31" max="31" width="5.7109375" style="2" customWidth="1"/>
    <col min="32" max="33" width="3.28125" style="2" customWidth="1"/>
    <col min="34" max="34" width="6.57421875" style="2" customWidth="1"/>
    <col min="35" max="39" width="3.28125" style="2" customWidth="1"/>
    <col min="40" max="40" width="6.140625" style="2" customWidth="1"/>
    <col min="41" max="41" width="2.28125" style="2" hidden="1" customWidth="1"/>
    <col min="42" max="42" width="4.00390625" style="2" customWidth="1"/>
    <col min="43" max="43" width="3.28125" style="2" customWidth="1"/>
    <col min="44" max="44" width="17.00390625" style="2" customWidth="1"/>
    <col min="45" max="47" width="3.28125" style="2" customWidth="1"/>
    <col min="48" max="48" width="12.7109375" style="4" customWidth="1"/>
    <col min="49" max="49" width="7.140625" style="2" customWidth="1"/>
    <col min="50" max="57" width="3.28125" style="2" customWidth="1"/>
    <col min="58" max="16384" width="9.140625" style="2" customWidth="1"/>
  </cols>
  <sheetData>
    <row r="1" spans="6:36" ht="21" customHeight="1">
      <c r="F1" s="2"/>
      <c r="G1" s="2"/>
      <c r="H1" s="2"/>
      <c r="I1" s="2"/>
      <c r="J1" s="2"/>
      <c r="K1" s="2"/>
      <c r="AJ1" s="3"/>
    </row>
    <row r="2" spans="2:40" ht="19.5" customHeight="1"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8"/>
      <c r="N2" s="249" t="s">
        <v>25</v>
      </c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19"/>
      <c r="AH2" s="20"/>
      <c r="AI2" s="20"/>
      <c r="AJ2" s="20"/>
      <c r="AK2" s="20"/>
      <c r="AL2" s="19"/>
      <c r="AM2" s="19"/>
      <c r="AN2" s="19"/>
    </row>
    <row r="3" spans="2:40" ht="12" customHeight="1"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21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2"/>
      <c r="AH3" s="22"/>
      <c r="AI3" s="22"/>
      <c r="AJ3" s="22"/>
      <c r="AK3" s="22"/>
      <c r="AL3" s="22"/>
      <c r="AM3" s="22"/>
      <c r="AN3" s="22"/>
    </row>
    <row r="4" spans="2:40" ht="18.75" customHeight="1">
      <c r="B4" s="16"/>
      <c r="C4" s="16"/>
      <c r="D4" s="16"/>
      <c r="E4" s="16"/>
      <c r="F4" s="17"/>
      <c r="G4" s="17"/>
      <c r="H4" s="17"/>
      <c r="I4" s="21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8" s="5" customFormat="1" ht="13.5" customHeight="1"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3"/>
      <c r="AA5" s="23"/>
      <c r="AB5" s="23"/>
      <c r="AC5" s="23"/>
      <c r="AD5" s="23"/>
      <c r="AE5" s="251" t="s">
        <v>24</v>
      </c>
      <c r="AF5" s="251"/>
      <c r="AG5" s="251"/>
      <c r="AH5" s="251"/>
      <c r="AI5" s="251"/>
      <c r="AJ5" s="251"/>
      <c r="AK5" s="251"/>
      <c r="AL5" s="251"/>
      <c r="AM5" s="251"/>
      <c r="AN5" s="251"/>
      <c r="AV5" s="6"/>
    </row>
    <row r="6" spans="2:40" ht="24.75" customHeight="1">
      <c r="B6" s="24"/>
      <c r="C6" s="24"/>
      <c r="D6" s="24"/>
      <c r="E6" s="24"/>
      <c r="F6" s="25"/>
      <c r="G6" s="25"/>
      <c r="H6" s="25"/>
      <c r="I6" s="25"/>
      <c r="J6" s="25"/>
      <c r="K6" s="25"/>
      <c r="L6" s="26"/>
      <c r="M6" s="2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2:48" s="3" customFormat="1" ht="12" customHeight="1">
      <c r="B7" s="28" t="s">
        <v>0</v>
      </c>
      <c r="C7" s="29"/>
      <c r="D7" s="29"/>
      <c r="E7" s="29"/>
      <c r="F7" s="29"/>
      <c r="G7" s="29"/>
      <c r="H7" s="29"/>
      <c r="I7" s="29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29"/>
      <c r="Y7" s="29"/>
      <c r="Z7" s="29"/>
      <c r="AA7" s="29"/>
      <c r="AB7" s="29"/>
      <c r="AC7" s="16"/>
      <c r="AD7" s="16"/>
      <c r="AE7" s="28" t="s">
        <v>2</v>
      </c>
      <c r="AF7" s="16"/>
      <c r="AG7" s="16"/>
      <c r="AH7" s="16"/>
      <c r="AI7" s="16"/>
      <c r="AJ7" s="16"/>
      <c r="AK7" s="16"/>
      <c r="AL7" s="16"/>
      <c r="AM7" s="16"/>
      <c r="AN7" s="30"/>
      <c r="AV7" s="7"/>
    </row>
    <row r="8" spans="2:48" s="3" customFormat="1" ht="13.5" customHeight="1">
      <c r="B8" s="252" t="s">
        <v>52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4"/>
      <c r="AE8" s="255" t="s">
        <v>132</v>
      </c>
      <c r="AF8" s="256"/>
      <c r="AG8" s="256"/>
      <c r="AH8" s="256"/>
      <c r="AI8" s="256"/>
      <c r="AJ8" s="256"/>
      <c r="AK8" s="256"/>
      <c r="AL8" s="256"/>
      <c r="AM8" s="256"/>
      <c r="AN8" s="257"/>
      <c r="AV8" s="7"/>
    </row>
    <row r="9" spans="2:48" s="8" customFormat="1" ht="20.25" customHeight="1">
      <c r="B9" s="29"/>
      <c r="C9" s="29"/>
      <c r="D9" s="29"/>
      <c r="E9" s="29"/>
      <c r="F9" s="31"/>
      <c r="G9" s="31"/>
      <c r="H9" s="31"/>
      <c r="I9" s="31"/>
      <c r="J9" s="31"/>
      <c r="K9" s="31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V9" s="9"/>
    </row>
    <row r="10" spans="2:48" s="3" customFormat="1" ht="12" customHeight="1">
      <c r="B10" s="28" t="s">
        <v>13</v>
      </c>
      <c r="C10" s="29"/>
      <c r="D10" s="29"/>
      <c r="E10" s="29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28" t="s">
        <v>11</v>
      </c>
      <c r="Y10" s="16"/>
      <c r="Z10" s="29"/>
      <c r="AA10" s="29"/>
      <c r="AB10" s="29"/>
      <c r="AC10" s="29"/>
      <c r="AD10" s="29"/>
      <c r="AE10" s="16"/>
      <c r="AF10" s="29"/>
      <c r="AG10" s="32"/>
      <c r="AH10" s="16"/>
      <c r="AI10" s="16"/>
      <c r="AJ10" s="16"/>
      <c r="AK10" s="16"/>
      <c r="AL10" s="17"/>
      <c r="AM10" s="33" t="s">
        <v>12</v>
      </c>
      <c r="AN10" s="30"/>
      <c r="AV10" s="7"/>
    </row>
    <row r="11" spans="2:40" ht="13.5" customHeight="1">
      <c r="B11" s="225" t="s">
        <v>97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7"/>
      <c r="X11" s="225" t="s">
        <v>53</v>
      </c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7"/>
      <c r="AM11" s="258" t="s">
        <v>8</v>
      </c>
      <c r="AN11" s="259"/>
    </row>
    <row r="12" spans="2:48" s="8" customFormat="1" ht="21" customHeight="1">
      <c r="B12" s="29"/>
      <c r="C12" s="29"/>
      <c r="D12" s="29"/>
      <c r="E12" s="29"/>
      <c r="F12" s="31"/>
      <c r="G12" s="31"/>
      <c r="H12" s="31"/>
      <c r="I12" s="31"/>
      <c r="J12" s="31"/>
      <c r="K12" s="31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6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9"/>
      <c r="AL12" s="19"/>
      <c r="AM12" s="19"/>
      <c r="AN12" s="19"/>
      <c r="AV12" s="9"/>
    </row>
    <row r="13" spans="2:48" s="3" customFormat="1" ht="12" customHeight="1">
      <c r="B13" s="33" t="s">
        <v>10</v>
      </c>
      <c r="C13" s="16"/>
      <c r="D13" s="16"/>
      <c r="E13" s="16"/>
      <c r="F13" s="29"/>
      <c r="G13" s="29"/>
      <c r="H13" s="29"/>
      <c r="I13" s="29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28" t="s">
        <v>18</v>
      </c>
      <c r="Y13" s="16"/>
      <c r="Z13" s="16"/>
      <c r="AA13" s="29"/>
      <c r="AB13" s="16"/>
      <c r="AC13" s="16"/>
      <c r="AD13" s="16"/>
      <c r="AE13" s="16"/>
      <c r="AF13" s="16"/>
      <c r="AG13" s="28" t="s">
        <v>1</v>
      </c>
      <c r="AH13" s="16"/>
      <c r="AI13" s="16"/>
      <c r="AJ13" s="29"/>
      <c r="AK13" s="16"/>
      <c r="AL13" s="16"/>
      <c r="AM13" s="16"/>
      <c r="AN13" s="16"/>
      <c r="AV13" s="7"/>
    </row>
    <row r="14" spans="2:48" s="3" customFormat="1" ht="13.5" customHeight="1">
      <c r="B14" s="225" t="s">
        <v>17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7"/>
      <c r="X14" s="228" t="s">
        <v>19</v>
      </c>
      <c r="Y14" s="229"/>
      <c r="Z14" s="229"/>
      <c r="AA14" s="229"/>
      <c r="AB14" s="229"/>
      <c r="AC14" s="229"/>
      <c r="AD14" s="229"/>
      <c r="AE14" s="229"/>
      <c r="AF14" s="230"/>
      <c r="AG14" s="228" t="s">
        <v>148</v>
      </c>
      <c r="AH14" s="229"/>
      <c r="AI14" s="229"/>
      <c r="AJ14" s="229"/>
      <c r="AK14" s="229"/>
      <c r="AL14" s="229"/>
      <c r="AM14" s="229"/>
      <c r="AN14" s="230"/>
      <c r="AV14" s="7"/>
    </row>
    <row r="15" spans="2:40" ht="15.75" customHeight="1">
      <c r="B15" s="29"/>
      <c r="C15" s="29"/>
      <c r="D15" s="29"/>
      <c r="E15" s="29"/>
      <c r="F15" s="31"/>
      <c r="G15" s="31"/>
      <c r="H15" s="31"/>
      <c r="I15" s="31"/>
      <c r="J15" s="31"/>
      <c r="K15" s="31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2:41" ht="13.5" customHeight="1">
      <c r="B16" s="29" t="s">
        <v>26</v>
      </c>
      <c r="C16" s="29"/>
      <c r="D16" s="29"/>
      <c r="E16" s="29"/>
      <c r="F16" s="31"/>
      <c r="G16" s="31"/>
      <c r="H16" s="31"/>
      <c r="I16" s="31"/>
      <c r="J16" s="31"/>
      <c r="K16" s="31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4" t="b">
        <v>0</v>
      </c>
    </row>
    <row r="17" spans="2:40" ht="15.75" customHeight="1">
      <c r="B17" s="29"/>
      <c r="C17" s="29"/>
      <c r="D17" s="29"/>
      <c r="E17" s="29"/>
      <c r="F17" s="31"/>
      <c r="G17" s="31"/>
      <c r="H17" s="31"/>
      <c r="I17" s="31"/>
      <c r="J17" s="31"/>
      <c r="K17" s="31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2:40" ht="12" customHeight="1">
      <c r="B18" s="34" t="s">
        <v>22</v>
      </c>
      <c r="C18" s="35"/>
      <c r="D18" s="35"/>
      <c r="E18" s="35"/>
      <c r="F18" s="35"/>
      <c r="G18" s="35"/>
      <c r="H18" s="35"/>
      <c r="I18" s="35"/>
      <c r="J18" s="35"/>
      <c r="K18" s="231" t="s">
        <v>16</v>
      </c>
      <c r="L18" s="232"/>
      <c r="M18" s="232"/>
      <c r="N18" s="232"/>
      <c r="O18" s="232"/>
      <c r="P18" s="233"/>
      <c r="Q18" s="203" t="s">
        <v>21</v>
      </c>
      <c r="R18" s="204"/>
      <c r="S18" s="204"/>
      <c r="T18" s="204"/>
      <c r="U18" s="204"/>
      <c r="V18" s="204"/>
      <c r="W18" s="204"/>
      <c r="X18" s="204"/>
      <c r="Y18" s="237" t="s">
        <v>20</v>
      </c>
      <c r="Z18" s="238"/>
      <c r="AA18" s="238"/>
      <c r="AB18" s="238"/>
      <c r="AC18" s="238"/>
      <c r="AD18" s="238"/>
      <c r="AE18" s="238"/>
      <c r="AF18" s="238"/>
      <c r="AG18" s="238"/>
      <c r="AH18" s="238"/>
      <c r="AI18" s="239"/>
      <c r="AJ18" s="243">
        <f>IF(AO16=TRUE,0,((((1+W23)*(1+W22)*(1+W21+W20)*(1+W24))/(1-W25))-1))</f>
        <v>0.2419496352605599</v>
      </c>
      <c r="AK18" s="244"/>
      <c r="AL18" s="244"/>
      <c r="AM18" s="244"/>
      <c r="AN18" s="245"/>
    </row>
    <row r="19" spans="2:40" ht="12" customHeight="1">
      <c r="B19" s="36"/>
      <c r="C19" s="37"/>
      <c r="D19" s="37"/>
      <c r="E19" s="37"/>
      <c r="F19" s="37"/>
      <c r="G19" s="37"/>
      <c r="H19" s="37"/>
      <c r="I19" s="37"/>
      <c r="J19" s="37"/>
      <c r="K19" s="234"/>
      <c r="L19" s="235"/>
      <c r="M19" s="235"/>
      <c r="N19" s="235"/>
      <c r="O19" s="235"/>
      <c r="P19" s="236"/>
      <c r="Q19" s="207"/>
      <c r="R19" s="208"/>
      <c r="S19" s="208"/>
      <c r="T19" s="208"/>
      <c r="U19" s="208"/>
      <c r="V19" s="208"/>
      <c r="W19" s="208"/>
      <c r="X19" s="208"/>
      <c r="Y19" s="240"/>
      <c r="Z19" s="241"/>
      <c r="AA19" s="241"/>
      <c r="AB19" s="241"/>
      <c r="AC19" s="241"/>
      <c r="AD19" s="241"/>
      <c r="AE19" s="241"/>
      <c r="AF19" s="241"/>
      <c r="AG19" s="241"/>
      <c r="AH19" s="241"/>
      <c r="AI19" s="242"/>
      <c r="AJ19" s="246"/>
      <c r="AK19" s="247"/>
      <c r="AL19" s="247"/>
      <c r="AM19" s="247"/>
      <c r="AN19" s="248"/>
    </row>
    <row r="20" spans="2:48" ht="16.5" customHeight="1">
      <c r="B20" s="38" t="s">
        <v>39</v>
      </c>
      <c r="C20" s="39"/>
      <c r="D20" s="39"/>
      <c r="E20" s="39"/>
      <c r="F20" s="39"/>
      <c r="G20" s="39"/>
      <c r="H20" s="39"/>
      <c r="I20" s="39"/>
      <c r="J20" s="39"/>
      <c r="K20" s="40" t="s">
        <v>15</v>
      </c>
      <c r="L20" s="213">
        <v>0.0032</v>
      </c>
      <c r="M20" s="213"/>
      <c r="N20" s="41" t="s">
        <v>14</v>
      </c>
      <c r="O20" s="213">
        <v>0.0074</v>
      </c>
      <c r="P20" s="214"/>
      <c r="Q20" s="42" t="s">
        <v>27</v>
      </c>
      <c r="R20" s="43"/>
      <c r="S20" s="43"/>
      <c r="T20" s="43"/>
      <c r="U20" s="43"/>
      <c r="V20" s="43"/>
      <c r="W20" s="215">
        <v>0.007</v>
      </c>
      <c r="X20" s="215"/>
      <c r="Y20" s="216" t="s">
        <v>74</v>
      </c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8"/>
      <c r="AT20" s="4"/>
      <c r="AV20" s="2"/>
    </row>
    <row r="21" spans="2:48" ht="18" customHeight="1">
      <c r="B21" s="44" t="s">
        <v>44</v>
      </c>
      <c r="C21" s="45"/>
      <c r="D21" s="45"/>
      <c r="E21" s="45"/>
      <c r="F21" s="45"/>
      <c r="G21" s="45"/>
      <c r="H21" s="45"/>
      <c r="I21" s="45"/>
      <c r="J21" s="45"/>
      <c r="K21" s="46" t="s">
        <v>15</v>
      </c>
      <c r="L21" s="210">
        <v>0.005</v>
      </c>
      <c r="M21" s="210"/>
      <c r="N21" s="47" t="s">
        <v>14</v>
      </c>
      <c r="O21" s="210">
        <v>0.0097</v>
      </c>
      <c r="P21" s="211"/>
      <c r="Q21" s="48" t="s">
        <v>28</v>
      </c>
      <c r="R21" s="49"/>
      <c r="S21" s="49"/>
      <c r="T21" s="49"/>
      <c r="U21" s="49"/>
      <c r="V21" s="49"/>
      <c r="W21" s="212">
        <v>0.0096</v>
      </c>
      <c r="X21" s="212"/>
      <c r="Y21" s="219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1"/>
      <c r="AT21" s="4"/>
      <c r="AV21" s="2"/>
    </row>
    <row r="22" spans="2:48" ht="16.5" customHeight="1">
      <c r="B22" s="44" t="s">
        <v>40</v>
      </c>
      <c r="C22" s="45"/>
      <c r="D22" s="45"/>
      <c r="E22" s="45"/>
      <c r="F22" s="45"/>
      <c r="G22" s="45"/>
      <c r="H22" s="45"/>
      <c r="I22" s="45"/>
      <c r="J22" s="45"/>
      <c r="K22" s="46" t="s">
        <v>15</v>
      </c>
      <c r="L22" s="210">
        <v>0.0102</v>
      </c>
      <c r="M22" s="210"/>
      <c r="N22" s="47" t="s">
        <v>14</v>
      </c>
      <c r="O22" s="210">
        <v>0.0121</v>
      </c>
      <c r="P22" s="211"/>
      <c r="Q22" s="48" t="s">
        <v>29</v>
      </c>
      <c r="R22" s="49"/>
      <c r="S22" s="49"/>
      <c r="T22" s="49"/>
      <c r="U22" s="49"/>
      <c r="V22" s="49"/>
      <c r="W22" s="212">
        <v>0.0121</v>
      </c>
      <c r="X22" s="212"/>
      <c r="Y22" s="219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1"/>
      <c r="AT22" s="4"/>
      <c r="AV22" s="2"/>
    </row>
    <row r="23" spans="2:48" ht="18.75" customHeight="1">
      <c r="B23" s="44" t="s">
        <v>41</v>
      </c>
      <c r="C23" s="45"/>
      <c r="D23" s="45"/>
      <c r="E23" s="45"/>
      <c r="F23" s="45"/>
      <c r="G23" s="45"/>
      <c r="H23" s="45"/>
      <c r="I23" s="45"/>
      <c r="J23" s="45"/>
      <c r="K23" s="46" t="s">
        <v>15</v>
      </c>
      <c r="L23" s="210">
        <v>0.038</v>
      </c>
      <c r="M23" s="210"/>
      <c r="N23" s="47" t="s">
        <v>14</v>
      </c>
      <c r="O23" s="210">
        <v>0.0467</v>
      </c>
      <c r="P23" s="211"/>
      <c r="Q23" s="48" t="s">
        <v>30</v>
      </c>
      <c r="R23" s="49"/>
      <c r="S23" s="49"/>
      <c r="T23" s="49"/>
      <c r="U23" s="49"/>
      <c r="V23" s="49"/>
      <c r="W23" s="212">
        <v>0.0467</v>
      </c>
      <c r="X23" s="212"/>
      <c r="Y23" s="219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1"/>
      <c r="AT23" s="4"/>
      <c r="AV23" s="2"/>
    </row>
    <row r="24" spans="2:48" ht="16.5" customHeight="1">
      <c r="B24" s="44" t="s">
        <v>42</v>
      </c>
      <c r="C24" s="45"/>
      <c r="D24" s="45"/>
      <c r="E24" s="45"/>
      <c r="F24" s="45"/>
      <c r="G24" s="45"/>
      <c r="H24" s="45"/>
      <c r="I24" s="45"/>
      <c r="J24" s="45"/>
      <c r="K24" s="46" t="s">
        <v>15</v>
      </c>
      <c r="L24" s="210">
        <v>0.0664</v>
      </c>
      <c r="M24" s="210"/>
      <c r="N24" s="47" t="s">
        <v>14</v>
      </c>
      <c r="O24" s="210">
        <v>0.0869</v>
      </c>
      <c r="P24" s="211"/>
      <c r="Q24" s="48" t="s">
        <v>31</v>
      </c>
      <c r="R24" s="49"/>
      <c r="S24" s="49"/>
      <c r="T24" s="49"/>
      <c r="U24" s="49"/>
      <c r="V24" s="49"/>
      <c r="W24" s="212">
        <v>0.0869</v>
      </c>
      <c r="X24" s="212"/>
      <c r="Y24" s="219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1"/>
      <c r="AT24" s="4"/>
      <c r="AV24" s="2"/>
    </row>
    <row r="25" spans="2:48" ht="23.25" customHeight="1">
      <c r="B25" s="50" t="s">
        <v>43</v>
      </c>
      <c r="C25" s="51"/>
      <c r="D25" s="51"/>
      <c r="E25" s="51"/>
      <c r="F25" s="51"/>
      <c r="G25" s="51"/>
      <c r="H25" s="51"/>
      <c r="I25" s="51"/>
      <c r="J25" s="51"/>
      <c r="K25" s="52" t="s">
        <v>136</v>
      </c>
      <c r="L25" s="197"/>
      <c r="M25" s="197"/>
      <c r="N25" s="53"/>
      <c r="O25" s="197"/>
      <c r="P25" s="198"/>
      <c r="Q25" s="54" t="s">
        <v>32</v>
      </c>
      <c r="R25" s="55"/>
      <c r="S25" s="55"/>
      <c r="T25" s="55"/>
      <c r="U25" s="55"/>
      <c r="V25" s="55"/>
      <c r="W25" s="199">
        <v>0.0575</v>
      </c>
      <c r="X25" s="199"/>
      <c r="Y25" s="222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4"/>
      <c r="AT25" s="4"/>
      <c r="AV25" s="2"/>
    </row>
    <row r="26" spans="2:40" ht="20.25" customHeight="1">
      <c r="B26" s="29"/>
      <c r="C26" s="29"/>
      <c r="D26" s="29"/>
      <c r="E26" s="29"/>
      <c r="F26" s="31"/>
      <c r="G26" s="31"/>
      <c r="H26" s="31"/>
      <c r="I26" s="31"/>
      <c r="J26" s="31"/>
      <c r="K26" s="3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2:40" ht="20.25" customHeight="1">
      <c r="B27" s="200" t="s">
        <v>3</v>
      </c>
      <c r="C27" s="56"/>
      <c r="D27" s="57"/>
      <c r="E27" s="58"/>
      <c r="F27" s="57"/>
      <c r="G27" s="203" t="s">
        <v>4</v>
      </c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5"/>
      <c r="T27" s="203" t="s">
        <v>5</v>
      </c>
      <c r="U27" s="205"/>
      <c r="V27" s="203" t="s">
        <v>6</v>
      </c>
      <c r="W27" s="204"/>
      <c r="X27" s="205"/>
      <c r="Y27" s="187" t="s">
        <v>33</v>
      </c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9"/>
    </row>
    <row r="28" spans="1:40" ht="20.25" customHeight="1">
      <c r="A28" s="10"/>
      <c r="B28" s="201"/>
      <c r="C28" s="59" t="s">
        <v>48</v>
      </c>
      <c r="D28" s="60"/>
      <c r="E28" s="190" t="s">
        <v>49</v>
      </c>
      <c r="F28" s="191"/>
      <c r="G28" s="190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191"/>
      <c r="T28" s="190"/>
      <c r="U28" s="191"/>
      <c r="V28" s="190"/>
      <c r="W28" s="206"/>
      <c r="X28" s="191"/>
      <c r="Y28" s="187" t="s">
        <v>34</v>
      </c>
      <c r="Z28" s="188"/>
      <c r="AA28" s="188"/>
      <c r="AB28" s="188"/>
      <c r="AC28" s="188"/>
      <c r="AD28" s="188"/>
      <c r="AE28" s="188"/>
      <c r="AF28" s="192" t="s">
        <v>36</v>
      </c>
      <c r="AG28" s="188"/>
      <c r="AH28" s="188"/>
      <c r="AI28" s="188"/>
      <c r="AJ28" s="188"/>
      <c r="AK28" s="188"/>
      <c r="AL28" s="188"/>
      <c r="AM28" s="188"/>
      <c r="AN28" s="189"/>
    </row>
    <row r="29" spans="1:40" ht="23.25" customHeight="1">
      <c r="A29" s="10"/>
      <c r="B29" s="202"/>
      <c r="C29" s="61"/>
      <c r="D29" s="62"/>
      <c r="E29" s="63"/>
      <c r="F29" s="62"/>
      <c r="G29" s="207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9"/>
      <c r="T29" s="207"/>
      <c r="U29" s="209"/>
      <c r="V29" s="207"/>
      <c r="W29" s="208"/>
      <c r="X29" s="209"/>
      <c r="Y29" s="193" t="s">
        <v>23</v>
      </c>
      <c r="Z29" s="194"/>
      <c r="AA29" s="195"/>
      <c r="AB29" s="193" t="s">
        <v>35</v>
      </c>
      <c r="AC29" s="194"/>
      <c r="AD29" s="194"/>
      <c r="AE29" s="194"/>
      <c r="AF29" s="196" t="s">
        <v>23</v>
      </c>
      <c r="AG29" s="194"/>
      <c r="AH29" s="195"/>
      <c r="AI29" s="193" t="s">
        <v>35</v>
      </c>
      <c r="AJ29" s="194"/>
      <c r="AK29" s="194"/>
      <c r="AL29" s="194"/>
      <c r="AM29" s="194"/>
      <c r="AN29" s="195"/>
    </row>
    <row r="30" spans="1:40" ht="24" customHeight="1">
      <c r="A30" s="10"/>
      <c r="B30" s="64" t="s">
        <v>55</v>
      </c>
      <c r="C30" s="177"/>
      <c r="D30" s="178"/>
      <c r="E30" s="179"/>
      <c r="F30" s="180"/>
      <c r="G30" s="181" t="s">
        <v>75</v>
      </c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3"/>
      <c r="T30" s="184"/>
      <c r="U30" s="185"/>
      <c r="V30" s="128"/>
      <c r="W30" s="129"/>
      <c r="X30" s="130"/>
      <c r="Y30" s="186"/>
      <c r="Z30" s="186"/>
      <c r="AA30" s="186"/>
      <c r="AB30" s="173">
        <f>IF(T30="","",ROUND(V30*Y30,2))</f>
      </c>
      <c r="AC30" s="173"/>
      <c r="AD30" s="173"/>
      <c r="AE30" s="174"/>
      <c r="AF30" s="175">
        <f>IF(T30="","",ROUND(Y30*(1+$AJ$18),2))</f>
      </c>
      <c r="AG30" s="173"/>
      <c r="AH30" s="173"/>
      <c r="AI30" s="173">
        <f>IF(T30="","",ROUND(V30*AF30,2))</f>
      </c>
      <c r="AJ30" s="173"/>
      <c r="AK30" s="173"/>
      <c r="AL30" s="173"/>
      <c r="AM30" s="173"/>
      <c r="AN30" s="173"/>
    </row>
    <row r="31" spans="1:40" ht="32.25" customHeight="1">
      <c r="A31" s="10"/>
      <c r="B31" s="72" t="s">
        <v>9</v>
      </c>
      <c r="C31" s="140"/>
      <c r="D31" s="141"/>
      <c r="E31" s="140" t="s">
        <v>77</v>
      </c>
      <c r="F31" s="141"/>
      <c r="G31" s="119" t="s">
        <v>98</v>
      </c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1"/>
      <c r="T31" s="83"/>
      <c r="U31" s="84" t="s">
        <v>45</v>
      </c>
      <c r="V31" s="176">
        <v>0</v>
      </c>
      <c r="W31" s="110"/>
      <c r="X31" s="111"/>
      <c r="Y31" s="88"/>
      <c r="Z31" s="88"/>
      <c r="AA31" s="88">
        <v>0</v>
      </c>
      <c r="AB31" s="112">
        <f>V31*AA31</f>
        <v>0</v>
      </c>
      <c r="AC31" s="110"/>
      <c r="AD31" s="110"/>
      <c r="AE31" s="113"/>
      <c r="AF31" s="161">
        <f>ROUND($AJ$18*AA31+AA31,2)</f>
        <v>0</v>
      </c>
      <c r="AG31" s="110"/>
      <c r="AH31" s="111"/>
      <c r="AI31" s="112">
        <f>ROUND(V31*AF31,2)</f>
        <v>0</v>
      </c>
      <c r="AJ31" s="110"/>
      <c r="AK31" s="110"/>
      <c r="AL31" s="110"/>
      <c r="AM31" s="110"/>
      <c r="AN31" s="111"/>
    </row>
    <row r="32" spans="1:40" ht="33.75" customHeight="1">
      <c r="A32" s="10"/>
      <c r="B32" s="72" t="s">
        <v>73</v>
      </c>
      <c r="C32" s="140" t="s">
        <v>76</v>
      </c>
      <c r="D32" s="141"/>
      <c r="E32" s="140" t="s">
        <v>50</v>
      </c>
      <c r="F32" s="141"/>
      <c r="G32" s="119" t="s">
        <v>111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1"/>
      <c r="T32" s="126" t="s">
        <v>45</v>
      </c>
      <c r="U32" s="127"/>
      <c r="V32" s="162">
        <v>0</v>
      </c>
      <c r="W32" s="110"/>
      <c r="X32" s="111"/>
      <c r="Y32" s="162">
        <v>0</v>
      </c>
      <c r="Z32" s="168"/>
      <c r="AA32" s="169"/>
      <c r="AB32" s="112">
        <f>V32*Y32</f>
        <v>0</v>
      </c>
      <c r="AC32" s="110"/>
      <c r="AD32" s="110"/>
      <c r="AE32" s="113"/>
      <c r="AF32" s="161">
        <f>ROUND($AJ$18*Y32+Y32,2)</f>
        <v>0</v>
      </c>
      <c r="AG32" s="110"/>
      <c r="AH32" s="111"/>
      <c r="AI32" s="112">
        <f>ROUND(V32*AF32,2)</f>
        <v>0</v>
      </c>
      <c r="AJ32" s="163"/>
      <c r="AK32" s="163"/>
      <c r="AL32" s="163"/>
      <c r="AM32" s="163"/>
      <c r="AN32" s="164"/>
    </row>
    <row r="33" spans="1:44" ht="26.25" customHeight="1">
      <c r="A33" s="10"/>
      <c r="B33" s="65"/>
      <c r="C33" s="70"/>
      <c r="D33" s="71"/>
      <c r="E33" s="70"/>
      <c r="F33" s="71"/>
      <c r="G33" s="106" t="s">
        <v>68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8"/>
      <c r="T33" s="76"/>
      <c r="U33" s="77"/>
      <c r="V33" s="96"/>
      <c r="W33" s="97"/>
      <c r="X33" s="98"/>
      <c r="Y33" s="95"/>
      <c r="Z33" s="86"/>
      <c r="AA33" s="87"/>
      <c r="AB33" s="89"/>
      <c r="AC33" s="90"/>
      <c r="AD33" s="90"/>
      <c r="AE33" s="90"/>
      <c r="AF33" s="91"/>
      <c r="AG33" s="92"/>
      <c r="AH33" s="93"/>
      <c r="AI33" s="122">
        <f>SUM(AI31:AN32)</f>
        <v>0</v>
      </c>
      <c r="AJ33" s="110"/>
      <c r="AK33" s="110"/>
      <c r="AL33" s="110"/>
      <c r="AM33" s="110"/>
      <c r="AN33" s="111"/>
      <c r="AR33" s="15"/>
    </row>
    <row r="34" spans="1:40" ht="21.75" customHeight="1">
      <c r="A34" s="10"/>
      <c r="B34" s="65" t="s">
        <v>54</v>
      </c>
      <c r="C34" s="70"/>
      <c r="D34" s="71"/>
      <c r="E34" s="70"/>
      <c r="F34" s="71"/>
      <c r="G34" s="106" t="s">
        <v>78</v>
      </c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8"/>
      <c r="T34" s="76"/>
      <c r="U34" s="77"/>
      <c r="V34" s="95"/>
      <c r="W34" s="86"/>
      <c r="X34" s="87"/>
      <c r="Y34" s="109"/>
      <c r="Z34" s="110"/>
      <c r="AA34" s="111"/>
      <c r="AB34" s="112"/>
      <c r="AC34" s="110"/>
      <c r="AD34" s="110"/>
      <c r="AE34" s="113"/>
      <c r="AF34" s="114"/>
      <c r="AG34" s="110"/>
      <c r="AH34" s="111"/>
      <c r="AI34" s="112"/>
      <c r="AJ34" s="110"/>
      <c r="AK34" s="110"/>
      <c r="AL34" s="110"/>
      <c r="AM34" s="110"/>
      <c r="AN34" s="111"/>
    </row>
    <row r="35" spans="1:40" ht="75.75" customHeight="1">
      <c r="A35" s="10"/>
      <c r="B35" s="65" t="s">
        <v>47</v>
      </c>
      <c r="C35" s="140" t="s">
        <v>79</v>
      </c>
      <c r="D35" s="141"/>
      <c r="E35" s="140" t="s">
        <v>50</v>
      </c>
      <c r="F35" s="141"/>
      <c r="G35" s="119" t="s">
        <v>99</v>
      </c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1"/>
      <c r="T35" s="126" t="s">
        <v>46</v>
      </c>
      <c r="U35" s="127"/>
      <c r="V35" s="109">
        <v>0</v>
      </c>
      <c r="W35" s="110"/>
      <c r="X35" s="111"/>
      <c r="Y35" s="109">
        <v>3.51</v>
      </c>
      <c r="Z35" s="110"/>
      <c r="AA35" s="111"/>
      <c r="AB35" s="112">
        <f>V35*Y35</f>
        <v>0</v>
      </c>
      <c r="AC35" s="110"/>
      <c r="AD35" s="110"/>
      <c r="AE35" s="113"/>
      <c r="AF35" s="114">
        <f>ROUND($AJ$18*Y35+Y35,2)</f>
        <v>4.36</v>
      </c>
      <c r="AG35" s="110"/>
      <c r="AH35" s="111"/>
      <c r="AI35" s="112">
        <f>ROUND(V35*AF35,2)</f>
        <v>0</v>
      </c>
      <c r="AJ35" s="110"/>
      <c r="AK35" s="110"/>
      <c r="AL35" s="110"/>
      <c r="AM35" s="110"/>
      <c r="AN35" s="111"/>
    </row>
    <row r="36" spans="1:40" ht="36" customHeight="1">
      <c r="A36" s="10"/>
      <c r="B36" s="65" t="s">
        <v>85</v>
      </c>
      <c r="C36" s="140" t="s">
        <v>110</v>
      </c>
      <c r="D36" s="141"/>
      <c r="E36" s="140" t="s">
        <v>50</v>
      </c>
      <c r="F36" s="141"/>
      <c r="G36" s="119" t="s">
        <v>100</v>
      </c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1"/>
      <c r="T36" s="126" t="s">
        <v>46</v>
      </c>
      <c r="U36" s="127"/>
      <c r="V36" s="109">
        <v>0</v>
      </c>
      <c r="W36" s="110"/>
      <c r="X36" s="111"/>
      <c r="Y36" s="109">
        <v>2.53</v>
      </c>
      <c r="Z36" s="110"/>
      <c r="AA36" s="111"/>
      <c r="AB36" s="112">
        <f>V36*Y36</f>
        <v>0</v>
      </c>
      <c r="AC36" s="110"/>
      <c r="AD36" s="110"/>
      <c r="AE36" s="113"/>
      <c r="AF36" s="114">
        <f>ROUND($AJ$18*Y36+Y36,2)</f>
        <v>3.14</v>
      </c>
      <c r="AG36" s="110"/>
      <c r="AH36" s="111"/>
      <c r="AI36" s="112">
        <f>ROUND(V36*AF36,2)</f>
        <v>0</v>
      </c>
      <c r="AJ36" s="110"/>
      <c r="AK36" s="110"/>
      <c r="AL36" s="110"/>
      <c r="AM36" s="110"/>
      <c r="AN36" s="111"/>
    </row>
    <row r="37" spans="1:44" ht="21.75" customHeight="1">
      <c r="A37" s="10"/>
      <c r="B37" s="65"/>
      <c r="C37" s="70"/>
      <c r="D37" s="71"/>
      <c r="E37" s="70"/>
      <c r="F37" s="71"/>
      <c r="G37" s="106" t="s">
        <v>69</v>
      </c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8"/>
      <c r="T37" s="76"/>
      <c r="U37" s="77"/>
      <c r="V37" s="96"/>
      <c r="W37" s="97"/>
      <c r="X37" s="98"/>
      <c r="Y37" s="96"/>
      <c r="Z37" s="97"/>
      <c r="AA37" s="98"/>
      <c r="AB37" s="89"/>
      <c r="AC37" s="90"/>
      <c r="AD37" s="90"/>
      <c r="AE37" s="100"/>
      <c r="AF37" s="114"/>
      <c r="AG37" s="110"/>
      <c r="AH37" s="111"/>
      <c r="AI37" s="122">
        <f>SUM(AI35:AN36)</f>
        <v>0</v>
      </c>
      <c r="AJ37" s="110"/>
      <c r="AK37" s="110"/>
      <c r="AL37" s="110"/>
      <c r="AM37" s="110"/>
      <c r="AN37" s="111"/>
      <c r="AR37" s="15"/>
    </row>
    <row r="38" spans="1:44" ht="20.25" customHeight="1">
      <c r="A38" s="10"/>
      <c r="B38" s="65" t="s">
        <v>86</v>
      </c>
      <c r="C38" s="140"/>
      <c r="D38" s="141"/>
      <c r="E38" s="140"/>
      <c r="F38" s="141"/>
      <c r="G38" s="165" t="s">
        <v>56</v>
      </c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7"/>
      <c r="T38" s="126"/>
      <c r="U38" s="127"/>
      <c r="V38" s="162"/>
      <c r="W38" s="110"/>
      <c r="X38" s="111"/>
      <c r="Y38" s="162"/>
      <c r="Z38" s="168"/>
      <c r="AA38" s="169"/>
      <c r="AB38" s="112"/>
      <c r="AC38" s="110"/>
      <c r="AD38" s="110"/>
      <c r="AE38" s="113"/>
      <c r="AF38" s="161"/>
      <c r="AG38" s="110"/>
      <c r="AH38" s="111"/>
      <c r="AI38" s="170"/>
      <c r="AJ38" s="171"/>
      <c r="AK38" s="171"/>
      <c r="AL38" s="171"/>
      <c r="AM38" s="171"/>
      <c r="AN38" s="172"/>
      <c r="AR38" s="85"/>
    </row>
    <row r="39" spans="1:40" ht="39" customHeight="1">
      <c r="A39" s="10"/>
      <c r="B39" s="65" t="s">
        <v>87</v>
      </c>
      <c r="C39" s="140" t="s">
        <v>80</v>
      </c>
      <c r="D39" s="141"/>
      <c r="E39" s="140" t="s">
        <v>50</v>
      </c>
      <c r="F39" s="141"/>
      <c r="G39" s="119" t="s">
        <v>101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1"/>
      <c r="T39" s="126" t="s">
        <v>45</v>
      </c>
      <c r="U39" s="127"/>
      <c r="V39" s="162">
        <v>0</v>
      </c>
      <c r="W39" s="110"/>
      <c r="X39" s="111"/>
      <c r="Y39" s="109">
        <v>0</v>
      </c>
      <c r="Z39" s="110"/>
      <c r="AA39" s="111"/>
      <c r="AB39" s="112">
        <f>V39*Y39</f>
        <v>0</v>
      </c>
      <c r="AC39" s="110"/>
      <c r="AD39" s="110"/>
      <c r="AE39" s="113"/>
      <c r="AF39" s="161">
        <f>ROUND($AJ$18*Y39+Y39,2)</f>
        <v>0</v>
      </c>
      <c r="AG39" s="110"/>
      <c r="AH39" s="111"/>
      <c r="AI39" s="112">
        <f aca="true" t="shared" si="0" ref="AI39:AI45">ROUND(V39*AF39,2)</f>
        <v>0</v>
      </c>
      <c r="AJ39" s="163"/>
      <c r="AK39" s="163"/>
      <c r="AL39" s="163"/>
      <c r="AM39" s="163"/>
      <c r="AN39" s="164"/>
    </row>
    <row r="40" spans="1:40" ht="66.75" customHeight="1">
      <c r="A40" s="10"/>
      <c r="B40" s="65" t="s">
        <v>88</v>
      </c>
      <c r="C40" s="140" t="s">
        <v>81</v>
      </c>
      <c r="D40" s="141"/>
      <c r="E40" s="140" t="s">
        <v>50</v>
      </c>
      <c r="F40" s="141"/>
      <c r="G40" s="119" t="s">
        <v>112</v>
      </c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1"/>
      <c r="T40" s="126" t="s">
        <v>46</v>
      </c>
      <c r="U40" s="127"/>
      <c r="V40" s="109">
        <v>0</v>
      </c>
      <c r="W40" s="110"/>
      <c r="X40" s="111"/>
      <c r="Y40" s="109">
        <v>0</v>
      </c>
      <c r="Z40" s="110"/>
      <c r="AA40" s="111"/>
      <c r="AB40" s="112">
        <f>V40*Y40</f>
        <v>0</v>
      </c>
      <c r="AC40" s="110"/>
      <c r="AD40" s="110"/>
      <c r="AE40" s="113"/>
      <c r="AF40" s="161">
        <f>ROUND($AJ$18*Y40+Y40,2)</f>
        <v>0</v>
      </c>
      <c r="AG40" s="110"/>
      <c r="AH40" s="111"/>
      <c r="AI40" s="112">
        <f t="shared" si="0"/>
        <v>0</v>
      </c>
      <c r="AJ40" s="110"/>
      <c r="AK40" s="110"/>
      <c r="AL40" s="110"/>
      <c r="AM40" s="110"/>
      <c r="AN40" s="111"/>
    </row>
    <row r="41" spans="1:40" ht="48.75" customHeight="1">
      <c r="A41" s="10"/>
      <c r="B41" s="65" t="s">
        <v>89</v>
      </c>
      <c r="C41" s="140" t="s">
        <v>131</v>
      </c>
      <c r="D41" s="141"/>
      <c r="E41" s="140" t="s">
        <v>50</v>
      </c>
      <c r="F41" s="141"/>
      <c r="G41" s="119" t="s">
        <v>135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1"/>
      <c r="T41" s="126" t="s">
        <v>60</v>
      </c>
      <c r="U41" s="127"/>
      <c r="V41" s="109">
        <v>0</v>
      </c>
      <c r="W41" s="110"/>
      <c r="X41" s="111"/>
      <c r="Y41" s="109">
        <v>0</v>
      </c>
      <c r="Z41" s="110"/>
      <c r="AA41" s="111"/>
      <c r="AB41" s="112">
        <f>V41*Y41</f>
        <v>0</v>
      </c>
      <c r="AC41" s="110"/>
      <c r="AD41" s="110"/>
      <c r="AE41" s="113"/>
      <c r="AF41" s="161">
        <f>ROUND($AJ$18*Y41+Y41,2)</f>
        <v>0</v>
      </c>
      <c r="AG41" s="110"/>
      <c r="AH41" s="111"/>
      <c r="AI41" s="112">
        <f t="shared" si="0"/>
        <v>0</v>
      </c>
      <c r="AJ41" s="110"/>
      <c r="AK41" s="110"/>
      <c r="AL41" s="110"/>
      <c r="AM41" s="110"/>
      <c r="AN41" s="111"/>
    </row>
    <row r="42" spans="1:40" ht="37.5" customHeight="1">
      <c r="A42" s="10"/>
      <c r="B42" s="65" t="s">
        <v>90</v>
      </c>
      <c r="C42" s="140" t="s">
        <v>61</v>
      </c>
      <c r="D42" s="141"/>
      <c r="E42" s="140" t="s">
        <v>50</v>
      </c>
      <c r="F42" s="141"/>
      <c r="G42" s="119" t="s">
        <v>102</v>
      </c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1"/>
      <c r="T42" s="126" t="s">
        <v>45</v>
      </c>
      <c r="U42" s="127"/>
      <c r="V42" s="109">
        <v>0</v>
      </c>
      <c r="W42" s="110"/>
      <c r="X42" s="111"/>
      <c r="Y42" s="109">
        <v>0</v>
      </c>
      <c r="Z42" s="110"/>
      <c r="AA42" s="111"/>
      <c r="AB42" s="112">
        <f>V42*Y42</f>
        <v>0</v>
      </c>
      <c r="AC42" s="110"/>
      <c r="AD42" s="110"/>
      <c r="AE42" s="113"/>
      <c r="AF42" s="161">
        <f>ROUND($AJ$18*Y42+Y42,2)</f>
        <v>0</v>
      </c>
      <c r="AG42" s="110"/>
      <c r="AH42" s="111"/>
      <c r="AI42" s="112">
        <f t="shared" si="0"/>
        <v>0</v>
      </c>
      <c r="AJ42" s="110"/>
      <c r="AK42" s="110"/>
      <c r="AL42" s="110"/>
      <c r="AM42" s="110"/>
      <c r="AN42" s="111"/>
    </row>
    <row r="43" spans="1:40" ht="37.5" customHeight="1">
      <c r="A43" s="10"/>
      <c r="B43" s="65" t="s">
        <v>91</v>
      </c>
      <c r="C43" s="140" t="s">
        <v>113</v>
      </c>
      <c r="D43" s="141"/>
      <c r="E43" s="140" t="s">
        <v>50</v>
      </c>
      <c r="F43" s="141"/>
      <c r="G43" s="119" t="s">
        <v>114</v>
      </c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1"/>
      <c r="T43" s="76"/>
      <c r="U43" s="77" t="s">
        <v>45</v>
      </c>
      <c r="V43" s="109">
        <v>0</v>
      </c>
      <c r="W43" s="110"/>
      <c r="X43" s="111"/>
      <c r="Y43" s="96"/>
      <c r="Z43" s="97"/>
      <c r="AA43" s="98">
        <v>0</v>
      </c>
      <c r="AB43" s="112">
        <f>V43*AA43</f>
        <v>0</v>
      </c>
      <c r="AC43" s="110"/>
      <c r="AD43" s="110"/>
      <c r="AE43" s="113"/>
      <c r="AF43" s="161">
        <f>ROUND($AJ$18*AA43+AA43,2)</f>
        <v>0</v>
      </c>
      <c r="AG43" s="110"/>
      <c r="AH43" s="111"/>
      <c r="AI43" s="112">
        <f t="shared" si="0"/>
        <v>0</v>
      </c>
      <c r="AJ43" s="110"/>
      <c r="AK43" s="110"/>
      <c r="AL43" s="110"/>
      <c r="AM43" s="110"/>
      <c r="AN43" s="111"/>
    </row>
    <row r="44" spans="1:44" ht="39" customHeight="1">
      <c r="A44" s="10"/>
      <c r="B44" s="65" t="s">
        <v>92</v>
      </c>
      <c r="C44" s="140" t="s">
        <v>142</v>
      </c>
      <c r="D44" s="141"/>
      <c r="E44" s="140" t="s">
        <v>50</v>
      </c>
      <c r="F44" s="141"/>
      <c r="G44" s="119" t="s">
        <v>103</v>
      </c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1"/>
      <c r="T44" s="126" t="s">
        <v>46</v>
      </c>
      <c r="U44" s="127"/>
      <c r="V44" s="109">
        <v>0</v>
      </c>
      <c r="W44" s="110"/>
      <c r="X44" s="111"/>
      <c r="Y44" s="109">
        <v>0</v>
      </c>
      <c r="Z44" s="110"/>
      <c r="AA44" s="111"/>
      <c r="AB44" s="112">
        <f>V44*Y44</f>
        <v>0</v>
      </c>
      <c r="AC44" s="110"/>
      <c r="AD44" s="110"/>
      <c r="AE44" s="113"/>
      <c r="AF44" s="161">
        <f>ROUND($AJ$18*Y44+Y44,2)</f>
        <v>0</v>
      </c>
      <c r="AG44" s="110"/>
      <c r="AH44" s="111"/>
      <c r="AI44" s="112">
        <f t="shared" si="0"/>
        <v>0</v>
      </c>
      <c r="AJ44" s="110"/>
      <c r="AK44" s="110"/>
      <c r="AL44" s="110"/>
      <c r="AM44" s="110"/>
      <c r="AN44" s="111"/>
      <c r="AR44" s="15"/>
    </row>
    <row r="45" spans="1:44" ht="25.5" customHeight="1">
      <c r="A45" s="10"/>
      <c r="B45" s="65" t="s">
        <v>93</v>
      </c>
      <c r="C45" s="140" t="s">
        <v>115</v>
      </c>
      <c r="D45" s="141"/>
      <c r="E45" s="140" t="s">
        <v>116</v>
      </c>
      <c r="F45" s="141"/>
      <c r="G45" s="119" t="s">
        <v>82</v>
      </c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1"/>
      <c r="T45" s="76"/>
      <c r="U45" s="77" t="s">
        <v>117</v>
      </c>
      <c r="V45" s="109">
        <v>0</v>
      </c>
      <c r="W45" s="110"/>
      <c r="X45" s="111"/>
      <c r="Y45" s="96">
        <v>0</v>
      </c>
      <c r="Z45" s="97"/>
      <c r="AA45" s="98">
        <v>0</v>
      </c>
      <c r="AB45" s="112">
        <f>V45*AA45</f>
        <v>0</v>
      </c>
      <c r="AC45" s="110"/>
      <c r="AD45" s="110"/>
      <c r="AE45" s="113"/>
      <c r="AF45" s="161">
        <f>ROUND($AJ$18*AA45+AA45,2)</f>
        <v>0</v>
      </c>
      <c r="AG45" s="110"/>
      <c r="AH45" s="111"/>
      <c r="AI45" s="112">
        <f t="shared" si="0"/>
        <v>0</v>
      </c>
      <c r="AJ45" s="110"/>
      <c r="AK45" s="110"/>
      <c r="AL45" s="110"/>
      <c r="AM45" s="110"/>
      <c r="AN45" s="111"/>
      <c r="AR45" s="15"/>
    </row>
    <row r="46" spans="1:44" ht="21" customHeight="1">
      <c r="A46" s="10"/>
      <c r="B46" s="65"/>
      <c r="C46" s="70"/>
      <c r="D46" s="71"/>
      <c r="E46" s="70"/>
      <c r="F46" s="71"/>
      <c r="G46" s="106" t="s">
        <v>109</v>
      </c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8"/>
      <c r="T46" s="76"/>
      <c r="U46" s="77"/>
      <c r="V46" s="96"/>
      <c r="W46" s="97"/>
      <c r="X46" s="98"/>
      <c r="Y46" s="96"/>
      <c r="Z46" s="97"/>
      <c r="AA46" s="98"/>
      <c r="AB46" s="89"/>
      <c r="AC46" s="90"/>
      <c r="AD46" s="90"/>
      <c r="AE46" s="90"/>
      <c r="AF46" s="99"/>
      <c r="AG46" s="90"/>
      <c r="AH46" s="94"/>
      <c r="AI46" s="122">
        <f>SUM(AI39:AN45)</f>
        <v>0</v>
      </c>
      <c r="AJ46" s="110"/>
      <c r="AK46" s="110"/>
      <c r="AL46" s="110"/>
      <c r="AM46" s="110"/>
      <c r="AN46" s="111"/>
      <c r="AR46" s="15"/>
    </row>
    <row r="47" spans="1:40" ht="21" customHeight="1">
      <c r="A47" s="10"/>
      <c r="B47" s="65" t="s">
        <v>57</v>
      </c>
      <c r="C47" s="140"/>
      <c r="D47" s="141"/>
      <c r="E47" s="140"/>
      <c r="F47" s="141"/>
      <c r="G47" s="106" t="s">
        <v>62</v>
      </c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8"/>
      <c r="T47" s="126"/>
      <c r="U47" s="127"/>
      <c r="V47" s="109"/>
      <c r="W47" s="110"/>
      <c r="X47" s="111"/>
      <c r="Y47" s="109"/>
      <c r="Z47" s="110"/>
      <c r="AA47" s="111"/>
      <c r="AB47" s="101"/>
      <c r="AC47" s="92"/>
      <c r="AD47" s="92"/>
      <c r="AE47" s="92"/>
      <c r="AF47" s="91"/>
      <c r="AG47" s="92"/>
      <c r="AH47" s="93"/>
      <c r="AI47" s="101"/>
      <c r="AJ47" s="92"/>
      <c r="AK47" s="92"/>
      <c r="AL47" s="92"/>
      <c r="AM47" s="92"/>
      <c r="AN47" s="93"/>
    </row>
    <row r="48" spans="1:40" ht="54" customHeight="1">
      <c r="A48" s="10"/>
      <c r="B48" s="65" t="s">
        <v>58</v>
      </c>
      <c r="C48" s="140" t="s">
        <v>118</v>
      </c>
      <c r="D48" s="141"/>
      <c r="E48" s="140" t="s">
        <v>50</v>
      </c>
      <c r="F48" s="141"/>
      <c r="G48" s="119" t="s">
        <v>104</v>
      </c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1"/>
      <c r="T48" s="126" t="s">
        <v>51</v>
      </c>
      <c r="U48" s="127"/>
      <c r="V48" s="109">
        <v>4461.4</v>
      </c>
      <c r="W48" s="110"/>
      <c r="X48" s="111"/>
      <c r="Y48" s="109">
        <v>29.66</v>
      </c>
      <c r="Z48" s="110"/>
      <c r="AA48" s="111"/>
      <c r="AB48" s="112">
        <f>V48*Y48</f>
        <v>132325.12399999998</v>
      </c>
      <c r="AC48" s="110"/>
      <c r="AD48" s="110"/>
      <c r="AE48" s="113"/>
      <c r="AF48" s="114">
        <f>ROUND($AJ$18*Y48+Y48,2)</f>
        <v>36.84</v>
      </c>
      <c r="AG48" s="110"/>
      <c r="AH48" s="111"/>
      <c r="AI48" s="112">
        <f>ROUND(V48*AF48,2)</f>
        <v>164357.98</v>
      </c>
      <c r="AJ48" s="110"/>
      <c r="AK48" s="110"/>
      <c r="AL48" s="110"/>
      <c r="AM48" s="110"/>
      <c r="AN48" s="111"/>
    </row>
    <row r="49" spans="1:40" ht="41.25" customHeight="1">
      <c r="A49" s="10"/>
      <c r="B49" s="65" t="s">
        <v>59</v>
      </c>
      <c r="C49" s="140" t="s">
        <v>144</v>
      </c>
      <c r="D49" s="141"/>
      <c r="E49" s="140" t="s">
        <v>50</v>
      </c>
      <c r="F49" s="141"/>
      <c r="G49" s="119" t="s">
        <v>143</v>
      </c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1"/>
      <c r="T49" s="126" t="s">
        <v>51</v>
      </c>
      <c r="U49" s="127"/>
      <c r="V49" s="109">
        <v>2143.35</v>
      </c>
      <c r="W49" s="110"/>
      <c r="X49" s="111"/>
      <c r="Y49" s="109">
        <v>26.34</v>
      </c>
      <c r="Z49" s="110"/>
      <c r="AA49" s="111"/>
      <c r="AB49" s="112">
        <f>V49*Y49</f>
        <v>56455.839</v>
      </c>
      <c r="AC49" s="110"/>
      <c r="AD49" s="110"/>
      <c r="AE49" s="113"/>
      <c r="AF49" s="114">
        <f>ROUND($AJ$18*Y49+Y49,2)</f>
        <v>32.71</v>
      </c>
      <c r="AG49" s="110"/>
      <c r="AH49" s="111"/>
      <c r="AI49" s="112">
        <f>ROUND(V49*AF49,2)</f>
        <v>70108.98</v>
      </c>
      <c r="AJ49" s="110"/>
      <c r="AK49" s="110"/>
      <c r="AL49" s="110"/>
      <c r="AM49" s="110"/>
      <c r="AN49" s="111"/>
    </row>
    <row r="50" spans="1:40" ht="41.25" customHeight="1">
      <c r="A50" s="10"/>
      <c r="B50" s="65" t="s">
        <v>119</v>
      </c>
      <c r="C50" s="140"/>
      <c r="D50" s="141"/>
      <c r="E50" s="140" t="s">
        <v>145</v>
      </c>
      <c r="F50" s="141"/>
      <c r="G50" s="119" t="s">
        <v>120</v>
      </c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1"/>
      <c r="T50" s="76"/>
      <c r="U50" s="77" t="s">
        <v>67</v>
      </c>
      <c r="V50" s="109">
        <v>24</v>
      </c>
      <c r="W50" s="110"/>
      <c r="X50" s="111"/>
      <c r="Y50" s="96"/>
      <c r="Z50" s="97"/>
      <c r="AA50" s="98">
        <v>135.06</v>
      </c>
      <c r="AB50" s="112">
        <f>V50*AA50</f>
        <v>3241.44</v>
      </c>
      <c r="AC50" s="110"/>
      <c r="AD50" s="110"/>
      <c r="AE50" s="113"/>
      <c r="AF50" s="114">
        <f>ROUND($AJ$18*AA50+AA50,2)</f>
        <v>167.74</v>
      </c>
      <c r="AG50" s="110"/>
      <c r="AH50" s="111"/>
      <c r="AI50" s="112">
        <f>ROUND(V50*AF50,2)</f>
        <v>4025.76</v>
      </c>
      <c r="AJ50" s="110"/>
      <c r="AK50" s="110"/>
      <c r="AL50" s="110"/>
      <c r="AM50" s="110"/>
      <c r="AN50" s="111"/>
    </row>
    <row r="51" spans="1:44" ht="22.5" customHeight="1">
      <c r="A51" s="10"/>
      <c r="B51" s="65"/>
      <c r="C51" s="70"/>
      <c r="D51" s="71"/>
      <c r="E51" s="70"/>
      <c r="F51" s="71"/>
      <c r="G51" s="106" t="s">
        <v>70</v>
      </c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8"/>
      <c r="T51" s="126"/>
      <c r="U51" s="127"/>
      <c r="V51" s="109"/>
      <c r="W51" s="110"/>
      <c r="X51" s="111"/>
      <c r="Y51" s="109"/>
      <c r="Z51" s="110"/>
      <c r="AA51" s="111"/>
      <c r="AB51" s="112"/>
      <c r="AC51" s="110"/>
      <c r="AD51" s="110"/>
      <c r="AE51" s="113"/>
      <c r="AF51" s="114"/>
      <c r="AG51" s="110"/>
      <c r="AH51" s="111"/>
      <c r="AI51" s="122">
        <f>SUM(AI48:AN50)</f>
        <v>238492.72000000003</v>
      </c>
      <c r="AJ51" s="110"/>
      <c r="AK51" s="110"/>
      <c r="AL51" s="110"/>
      <c r="AM51" s="110"/>
      <c r="AN51" s="111"/>
      <c r="AR51" s="15"/>
    </row>
    <row r="52" spans="1:44" ht="18.75" customHeight="1">
      <c r="A52" s="10"/>
      <c r="B52" s="65" t="s">
        <v>63</v>
      </c>
      <c r="C52" s="70"/>
      <c r="D52" s="71"/>
      <c r="E52" s="70"/>
      <c r="F52" s="71"/>
      <c r="G52" s="106" t="s">
        <v>66</v>
      </c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  <c r="T52" s="76"/>
      <c r="U52" s="77"/>
      <c r="V52" s="96"/>
      <c r="W52" s="97"/>
      <c r="X52" s="98"/>
      <c r="Y52" s="96"/>
      <c r="Z52" s="97"/>
      <c r="AA52" s="98"/>
      <c r="AB52" s="101"/>
      <c r="AC52" s="92"/>
      <c r="AD52" s="92"/>
      <c r="AE52" s="92"/>
      <c r="AF52" s="91"/>
      <c r="AG52" s="92"/>
      <c r="AH52" s="93"/>
      <c r="AI52" s="101"/>
      <c r="AJ52" s="92"/>
      <c r="AK52" s="92"/>
      <c r="AL52" s="92"/>
      <c r="AM52" s="92"/>
      <c r="AN52" s="93"/>
      <c r="AR52" s="15"/>
    </row>
    <row r="53" spans="1:40" ht="32.25" customHeight="1">
      <c r="A53" s="10"/>
      <c r="B53" s="65" t="s">
        <v>64</v>
      </c>
      <c r="C53" s="140" t="s">
        <v>153</v>
      </c>
      <c r="D53" s="141"/>
      <c r="E53" s="140" t="s">
        <v>152</v>
      </c>
      <c r="F53" s="141"/>
      <c r="G53" s="119" t="s">
        <v>83</v>
      </c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1"/>
      <c r="T53" s="126" t="s">
        <v>67</v>
      </c>
      <c r="U53" s="127"/>
      <c r="V53" s="109">
        <v>21</v>
      </c>
      <c r="W53" s="110"/>
      <c r="X53" s="111"/>
      <c r="Y53" s="109">
        <v>128.18</v>
      </c>
      <c r="Z53" s="110"/>
      <c r="AA53" s="111"/>
      <c r="AB53" s="112">
        <f>V53*Y53</f>
        <v>2691.78</v>
      </c>
      <c r="AC53" s="110"/>
      <c r="AD53" s="110"/>
      <c r="AE53" s="113"/>
      <c r="AF53" s="114">
        <f>ROUND($AJ$18*Y53+Y53,2)</f>
        <v>159.19</v>
      </c>
      <c r="AG53" s="110"/>
      <c r="AH53" s="111"/>
      <c r="AI53" s="112">
        <f aca="true" t="shared" si="1" ref="AI53:AI59">ROUND(V53*AF53,2)</f>
        <v>3342.99</v>
      </c>
      <c r="AJ53" s="110"/>
      <c r="AK53" s="110"/>
      <c r="AL53" s="110"/>
      <c r="AM53" s="110"/>
      <c r="AN53" s="111"/>
    </row>
    <row r="54" spans="1:40" ht="49.5" customHeight="1">
      <c r="A54" s="10"/>
      <c r="B54" s="65" t="s">
        <v>65</v>
      </c>
      <c r="C54" s="140" t="s">
        <v>153</v>
      </c>
      <c r="D54" s="141"/>
      <c r="E54" s="140" t="s">
        <v>152</v>
      </c>
      <c r="F54" s="141"/>
      <c r="G54" s="119" t="s">
        <v>96</v>
      </c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1"/>
      <c r="T54" s="126" t="s">
        <v>67</v>
      </c>
      <c r="U54" s="127"/>
      <c r="V54" s="109">
        <v>11</v>
      </c>
      <c r="W54" s="110"/>
      <c r="X54" s="111"/>
      <c r="Y54" s="109">
        <v>128.18</v>
      </c>
      <c r="Z54" s="110"/>
      <c r="AA54" s="111"/>
      <c r="AB54" s="112">
        <f>V54*Y54</f>
        <v>1409.98</v>
      </c>
      <c r="AC54" s="110"/>
      <c r="AD54" s="110"/>
      <c r="AE54" s="113"/>
      <c r="AF54" s="114">
        <f>ROUND($AJ$18*Y54+Y54,2)</f>
        <v>159.19</v>
      </c>
      <c r="AG54" s="110"/>
      <c r="AH54" s="111"/>
      <c r="AI54" s="112">
        <f t="shared" si="1"/>
        <v>1751.09</v>
      </c>
      <c r="AJ54" s="110"/>
      <c r="AK54" s="110"/>
      <c r="AL54" s="110"/>
      <c r="AM54" s="110"/>
      <c r="AN54" s="111"/>
    </row>
    <row r="55" spans="1:40" ht="49.5" customHeight="1">
      <c r="A55" s="10"/>
      <c r="B55" s="65" t="s">
        <v>106</v>
      </c>
      <c r="C55" s="140" t="s">
        <v>153</v>
      </c>
      <c r="D55" s="141"/>
      <c r="E55" s="140" t="s">
        <v>152</v>
      </c>
      <c r="F55" s="141"/>
      <c r="G55" s="119" t="s">
        <v>122</v>
      </c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1"/>
      <c r="T55" s="126" t="s">
        <v>67</v>
      </c>
      <c r="U55" s="127"/>
      <c r="V55" s="109">
        <v>36</v>
      </c>
      <c r="W55" s="110"/>
      <c r="X55" s="111"/>
      <c r="Y55" s="109">
        <v>128.18</v>
      </c>
      <c r="Z55" s="110"/>
      <c r="AA55" s="111"/>
      <c r="AB55" s="112">
        <f>V55*Y55</f>
        <v>4614.4800000000005</v>
      </c>
      <c r="AC55" s="110"/>
      <c r="AD55" s="110"/>
      <c r="AE55" s="113"/>
      <c r="AF55" s="114">
        <f>ROUND($AJ$18*Y55+Y55,2)</f>
        <v>159.19</v>
      </c>
      <c r="AG55" s="110"/>
      <c r="AH55" s="111"/>
      <c r="AI55" s="112">
        <f t="shared" si="1"/>
        <v>5730.84</v>
      </c>
      <c r="AJ55" s="110"/>
      <c r="AK55" s="110"/>
      <c r="AL55" s="110"/>
      <c r="AM55" s="110"/>
      <c r="AN55" s="111"/>
    </row>
    <row r="56" spans="1:40" ht="69" customHeight="1">
      <c r="A56" s="10"/>
      <c r="B56" s="65" t="s">
        <v>107</v>
      </c>
      <c r="C56" s="140" t="s">
        <v>133</v>
      </c>
      <c r="D56" s="141"/>
      <c r="E56" s="140" t="s">
        <v>50</v>
      </c>
      <c r="F56" s="141"/>
      <c r="G56" s="119" t="s">
        <v>134</v>
      </c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1"/>
      <c r="T56" s="126" t="s">
        <v>105</v>
      </c>
      <c r="U56" s="127"/>
      <c r="V56" s="109">
        <v>249.2</v>
      </c>
      <c r="W56" s="110"/>
      <c r="X56" s="111"/>
      <c r="Y56" s="109">
        <v>15.73</v>
      </c>
      <c r="Z56" s="110"/>
      <c r="AA56" s="111"/>
      <c r="AB56" s="112">
        <f>V56*Y56</f>
        <v>3919.9159999999997</v>
      </c>
      <c r="AC56" s="110"/>
      <c r="AD56" s="110"/>
      <c r="AE56" s="113"/>
      <c r="AF56" s="114">
        <f>ROUND($AJ$18*Y56+Y56,2)</f>
        <v>19.54</v>
      </c>
      <c r="AG56" s="110"/>
      <c r="AH56" s="111"/>
      <c r="AI56" s="112">
        <f t="shared" si="1"/>
        <v>4869.37</v>
      </c>
      <c r="AJ56" s="110"/>
      <c r="AK56" s="110"/>
      <c r="AL56" s="110"/>
      <c r="AM56" s="110"/>
      <c r="AN56" s="111"/>
    </row>
    <row r="57" spans="1:40" ht="42" customHeight="1">
      <c r="A57" s="10"/>
      <c r="B57" s="65" t="s">
        <v>121</v>
      </c>
      <c r="C57" s="140" t="s">
        <v>151</v>
      </c>
      <c r="D57" s="141"/>
      <c r="E57" s="140" t="s">
        <v>50</v>
      </c>
      <c r="F57" s="141"/>
      <c r="G57" s="158" t="s">
        <v>150</v>
      </c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60"/>
      <c r="T57" s="126" t="s">
        <v>51</v>
      </c>
      <c r="U57" s="127"/>
      <c r="V57" s="109">
        <v>49</v>
      </c>
      <c r="W57" s="110"/>
      <c r="X57" s="111"/>
      <c r="Y57" s="109">
        <v>123.58</v>
      </c>
      <c r="Z57" s="110"/>
      <c r="AA57" s="111"/>
      <c r="AB57" s="112">
        <f>V57*Y57</f>
        <v>6055.42</v>
      </c>
      <c r="AC57" s="110"/>
      <c r="AD57" s="110"/>
      <c r="AE57" s="113"/>
      <c r="AF57" s="114">
        <f>ROUND($AJ$18*Y57+Y57,2)</f>
        <v>153.48</v>
      </c>
      <c r="AG57" s="110"/>
      <c r="AH57" s="111"/>
      <c r="AI57" s="112">
        <f t="shared" si="1"/>
        <v>7520.52</v>
      </c>
      <c r="AJ57" s="110"/>
      <c r="AK57" s="110"/>
      <c r="AL57" s="110"/>
      <c r="AM57" s="110"/>
      <c r="AN57" s="111"/>
    </row>
    <row r="58" spans="1:40" ht="42" customHeight="1">
      <c r="A58" s="10"/>
      <c r="B58" s="65" t="s">
        <v>123</v>
      </c>
      <c r="C58" s="140" t="s">
        <v>140</v>
      </c>
      <c r="D58" s="141"/>
      <c r="E58" s="140" t="s">
        <v>50</v>
      </c>
      <c r="F58" s="141"/>
      <c r="G58" s="123" t="s">
        <v>126</v>
      </c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7"/>
      <c r="T58" s="76"/>
      <c r="U58" s="77" t="s">
        <v>127</v>
      </c>
      <c r="V58" s="109">
        <v>121.38</v>
      </c>
      <c r="W58" s="110"/>
      <c r="X58" s="111"/>
      <c r="Y58" s="96"/>
      <c r="Z58" s="97"/>
      <c r="AA58" s="98">
        <v>314.42</v>
      </c>
      <c r="AB58" s="112">
        <f>V58*AA58</f>
        <v>38164.2996</v>
      </c>
      <c r="AC58" s="110"/>
      <c r="AD58" s="110"/>
      <c r="AE58" s="113"/>
      <c r="AF58" s="114">
        <f>ROUND($AJ$18*AA58+AA58,2)</f>
        <v>390.49</v>
      </c>
      <c r="AG58" s="110"/>
      <c r="AH58" s="111"/>
      <c r="AI58" s="112">
        <f t="shared" si="1"/>
        <v>47397.68</v>
      </c>
      <c r="AJ58" s="110"/>
      <c r="AK58" s="110"/>
      <c r="AL58" s="110"/>
      <c r="AM58" s="110"/>
      <c r="AN58" s="111"/>
    </row>
    <row r="59" spans="1:40" ht="42" customHeight="1">
      <c r="A59" s="10"/>
      <c r="B59" s="65" t="s">
        <v>124</v>
      </c>
      <c r="C59" s="140" t="s">
        <v>128</v>
      </c>
      <c r="D59" s="141"/>
      <c r="E59" s="140" t="s">
        <v>50</v>
      </c>
      <c r="F59" s="141"/>
      <c r="G59" s="123" t="s">
        <v>129</v>
      </c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7"/>
      <c r="T59" s="76"/>
      <c r="U59" s="77" t="s">
        <v>127</v>
      </c>
      <c r="V59" s="109">
        <v>4.22</v>
      </c>
      <c r="W59" s="110"/>
      <c r="X59" s="111"/>
      <c r="Y59" s="96"/>
      <c r="Z59" s="97"/>
      <c r="AA59" s="98">
        <v>33.66</v>
      </c>
      <c r="AB59" s="112">
        <f>V59*AA59</f>
        <v>142.04519999999997</v>
      </c>
      <c r="AC59" s="110"/>
      <c r="AD59" s="110"/>
      <c r="AE59" s="113"/>
      <c r="AF59" s="114">
        <f>ROUND($AJ$18*AA59+AA59,2)</f>
        <v>41.8</v>
      </c>
      <c r="AG59" s="110"/>
      <c r="AH59" s="111"/>
      <c r="AI59" s="112">
        <f t="shared" si="1"/>
        <v>176.4</v>
      </c>
      <c r="AJ59" s="110"/>
      <c r="AK59" s="110"/>
      <c r="AL59" s="110"/>
      <c r="AM59" s="110"/>
      <c r="AN59" s="111"/>
    </row>
    <row r="60" spans="1:40" ht="42" customHeight="1">
      <c r="A60" s="10"/>
      <c r="B60" s="65" t="s">
        <v>125</v>
      </c>
      <c r="C60" s="140" t="s">
        <v>140</v>
      </c>
      <c r="D60" s="141"/>
      <c r="E60" s="140" t="s">
        <v>50</v>
      </c>
      <c r="F60" s="141"/>
      <c r="G60" s="123" t="s">
        <v>130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7"/>
      <c r="T60" s="76"/>
      <c r="U60" s="77" t="s">
        <v>127</v>
      </c>
      <c r="V60" s="109">
        <v>4.22</v>
      </c>
      <c r="W60" s="110"/>
      <c r="X60" s="111"/>
      <c r="Y60" s="96"/>
      <c r="Z60" s="97"/>
      <c r="AA60" s="98">
        <v>314.42</v>
      </c>
      <c r="AB60" s="112">
        <f>V60*AA60</f>
        <v>1326.8524</v>
      </c>
      <c r="AC60" s="110"/>
      <c r="AD60" s="110"/>
      <c r="AE60" s="113"/>
      <c r="AF60" s="114">
        <f>ROUND($AJ$18*AA60+AA60,2)</f>
        <v>390.49</v>
      </c>
      <c r="AG60" s="110"/>
      <c r="AH60" s="111"/>
      <c r="AI60" s="112">
        <f>ROUND(V60*AF60,2)</f>
        <v>1647.87</v>
      </c>
      <c r="AJ60" s="110"/>
      <c r="AK60" s="110"/>
      <c r="AL60" s="110"/>
      <c r="AM60" s="110"/>
      <c r="AN60" s="111"/>
    </row>
    <row r="61" spans="1:44" ht="24.75" customHeight="1">
      <c r="A61" s="10"/>
      <c r="B61" s="65"/>
      <c r="C61" s="70"/>
      <c r="D61" s="71"/>
      <c r="E61" s="70"/>
      <c r="F61" s="71"/>
      <c r="G61" s="106" t="s">
        <v>71</v>
      </c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8"/>
      <c r="T61" s="76"/>
      <c r="U61" s="77"/>
      <c r="V61" s="96"/>
      <c r="W61" s="97"/>
      <c r="X61" s="98"/>
      <c r="Y61" s="96"/>
      <c r="Z61" s="97"/>
      <c r="AA61" s="98"/>
      <c r="AB61" s="89"/>
      <c r="AC61" s="90"/>
      <c r="AD61" s="90"/>
      <c r="AE61" s="100"/>
      <c r="AF61" s="99"/>
      <c r="AG61" s="90"/>
      <c r="AH61" s="94"/>
      <c r="AI61" s="122">
        <f>SUM(AI53:AN60)</f>
        <v>72436.76</v>
      </c>
      <c r="AJ61" s="110"/>
      <c r="AK61" s="110"/>
      <c r="AL61" s="110"/>
      <c r="AM61" s="110"/>
      <c r="AN61" s="111"/>
      <c r="AR61" s="15"/>
    </row>
    <row r="62" spans="1:44" ht="25.5" customHeight="1">
      <c r="A62" s="10"/>
      <c r="B62" s="65" t="s">
        <v>94</v>
      </c>
      <c r="C62" s="70"/>
      <c r="D62" s="71"/>
      <c r="E62" s="70"/>
      <c r="F62" s="71"/>
      <c r="G62" s="106" t="s">
        <v>72</v>
      </c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8"/>
      <c r="T62" s="76"/>
      <c r="U62" s="77"/>
      <c r="V62" s="96"/>
      <c r="W62" s="97"/>
      <c r="X62" s="98"/>
      <c r="Y62" s="96"/>
      <c r="Z62" s="97"/>
      <c r="AA62" s="98"/>
      <c r="AB62" s="89"/>
      <c r="AC62" s="90"/>
      <c r="AD62" s="90"/>
      <c r="AE62" s="100"/>
      <c r="AF62" s="99"/>
      <c r="AG62" s="90"/>
      <c r="AH62" s="94"/>
      <c r="AI62" s="102"/>
      <c r="AJ62" s="103"/>
      <c r="AK62" s="103"/>
      <c r="AL62" s="103"/>
      <c r="AM62" s="103"/>
      <c r="AN62" s="104"/>
      <c r="AR62" s="85"/>
    </row>
    <row r="63" spans="1:40" ht="52.5" customHeight="1">
      <c r="A63" s="10"/>
      <c r="B63" s="65" t="s">
        <v>95</v>
      </c>
      <c r="C63" s="140" t="s">
        <v>149</v>
      </c>
      <c r="D63" s="141"/>
      <c r="E63" s="140" t="s">
        <v>50</v>
      </c>
      <c r="F63" s="141"/>
      <c r="G63" s="119" t="s">
        <v>84</v>
      </c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1"/>
      <c r="T63" s="126" t="s">
        <v>67</v>
      </c>
      <c r="U63" s="127"/>
      <c r="V63" s="109">
        <v>21</v>
      </c>
      <c r="W63" s="110"/>
      <c r="X63" s="111"/>
      <c r="Y63" s="109">
        <v>60.64</v>
      </c>
      <c r="Z63" s="110"/>
      <c r="AA63" s="111"/>
      <c r="AB63" s="112">
        <f>V63*Y63</f>
        <v>1273.44</v>
      </c>
      <c r="AC63" s="110"/>
      <c r="AD63" s="110"/>
      <c r="AE63" s="113"/>
      <c r="AF63" s="114">
        <f>ROUND($AJ$18*Y63+Y63,2)</f>
        <v>75.31</v>
      </c>
      <c r="AG63" s="110"/>
      <c r="AH63" s="111"/>
      <c r="AI63" s="116">
        <f>ROUND(V63*AF63,2)</f>
        <v>1581.51</v>
      </c>
      <c r="AJ63" s="117"/>
      <c r="AK63" s="117"/>
      <c r="AL63" s="117"/>
      <c r="AM63" s="117"/>
      <c r="AN63" s="118"/>
    </row>
    <row r="64" spans="1:40" ht="36.75" customHeight="1">
      <c r="A64" s="10"/>
      <c r="B64" s="65"/>
      <c r="C64" s="140"/>
      <c r="D64" s="141"/>
      <c r="E64" s="140"/>
      <c r="F64" s="141"/>
      <c r="G64" s="119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1"/>
      <c r="T64" s="126"/>
      <c r="U64" s="127"/>
      <c r="V64" s="109"/>
      <c r="W64" s="110"/>
      <c r="X64" s="111"/>
      <c r="Y64" s="109"/>
      <c r="Z64" s="110"/>
      <c r="AA64" s="111"/>
      <c r="AB64" s="112"/>
      <c r="AC64" s="110"/>
      <c r="AD64" s="110"/>
      <c r="AE64" s="113"/>
      <c r="AF64" s="114"/>
      <c r="AG64" s="110"/>
      <c r="AH64" s="111"/>
      <c r="AI64" s="133"/>
      <c r="AJ64" s="124"/>
      <c r="AK64" s="124"/>
      <c r="AL64" s="124"/>
      <c r="AM64" s="124"/>
      <c r="AN64" s="105"/>
    </row>
    <row r="65" spans="1:44" ht="24" customHeight="1">
      <c r="A65" s="10"/>
      <c r="B65" s="65"/>
      <c r="C65" s="70"/>
      <c r="D65" s="71"/>
      <c r="E65" s="70"/>
      <c r="F65" s="71"/>
      <c r="G65" s="106" t="s">
        <v>108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8"/>
      <c r="T65" s="76"/>
      <c r="U65" s="77"/>
      <c r="V65" s="109"/>
      <c r="W65" s="110"/>
      <c r="X65" s="111"/>
      <c r="Y65" s="109"/>
      <c r="Z65" s="110"/>
      <c r="AA65" s="111"/>
      <c r="AB65" s="112"/>
      <c r="AC65" s="110"/>
      <c r="AD65" s="110"/>
      <c r="AE65" s="113"/>
      <c r="AF65" s="114"/>
      <c r="AG65" s="110"/>
      <c r="AH65" s="111"/>
      <c r="AI65" s="115">
        <f>SUM(AI63)</f>
        <v>1581.51</v>
      </c>
      <c r="AJ65" s="124"/>
      <c r="AK65" s="124"/>
      <c r="AL65" s="124"/>
      <c r="AM65" s="124"/>
      <c r="AN65" s="105"/>
      <c r="AR65" s="15"/>
    </row>
    <row r="66" spans="1:44" ht="20.25" customHeight="1">
      <c r="A66" s="10"/>
      <c r="B66" s="66"/>
      <c r="C66" s="70"/>
      <c r="D66" s="71"/>
      <c r="E66" s="70"/>
      <c r="F66" s="71"/>
      <c r="G66" s="73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5"/>
      <c r="T66" s="76"/>
      <c r="U66" s="77"/>
      <c r="V66" s="78"/>
      <c r="W66" s="79"/>
      <c r="X66" s="80"/>
      <c r="Y66" s="78"/>
      <c r="Z66" s="79"/>
      <c r="AA66" s="80"/>
      <c r="AB66" s="154"/>
      <c r="AC66" s="155"/>
      <c r="AD66" s="155"/>
      <c r="AE66" s="134"/>
      <c r="AF66" s="135"/>
      <c r="AG66" s="155"/>
      <c r="AH66" s="136"/>
      <c r="AI66" s="137"/>
      <c r="AJ66" s="138"/>
      <c r="AK66" s="138"/>
      <c r="AL66" s="138"/>
      <c r="AM66" s="138"/>
      <c r="AN66" s="139"/>
      <c r="AR66" s="15"/>
    </row>
    <row r="67" spans="1:40" ht="12" customHeight="1">
      <c r="A67" s="10"/>
      <c r="B67" s="66"/>
      <c r="C67" s="140"/>
      <c r="D67" s="141"/>
      <c r="E67" s="140"/>
      <c r="F67" s="141"/>
      <c r="G67" s="142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25"/>
      <c r="T67" s="126"/>
      <c r="U67" s="127"/>
      <c r="V67" s="128"/>
      <c r="W67" s="129"/>
      <c r="X67" s="130"/>
      <c r="Y67" s="131"/>
      <c r="Z67" s="131"/>
      <c r="AA67" s="131"/>
      <c r="AB67" s="148">
        <f>IF(T67="","",ROUND(V67*Y67,2))</f>
      </c>
      <c r="AC67" s="148"/>
      <c r="AD67" s="148"/>
      <c r="AE67" s="132"/>
      <c r="AF67" s="146">
        <f>IF(T67="","",ROUND(Y67*(1+$AJ$18),2))</f>
      </c>
      <c r="AG67" s="147"/>
      <c r="AH67" s="147"/>
      <c r="AI67" s="148">
        <f>IF(T67="","",ROUND(V67*AF67,2))</f>
      </c>
      <c r="AJ67" s="148"/>
      <c r="AK67" s="148"/>
      <c r="AL67" s="148"/>
      <c r="AM67" s="148"/>
      <c r="AN67" s="148"/>
    </row>
    <row r="68" spans="1:44" ht="23.25" customHeight="1">
      <c r="A68" s="10"/>
      <c r="B68" s="67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81"/>
      <c r="W68" s="81"/>
      <c r="X68" s="82" t="s">
        <v>37</v>
      </c>
      <c r="Y68" s="149" t="s">
        <v>137</v>
      </c>
      <c r="Z68" s="150"/>
      <c r="AA68" s="150"/>
      <c r="AB68" s="150">
        <f>SUM(AB31:AB67)</f>
        <v>251620.61620000002</v>
      </c>
      <c r="AC68" s="150"/>
      <c r="AD68" s="150"/>
      <c r="AE68" s="151"/>
      <c r="AF68" s="152" t="s">
        <v>38</v>
      </c>
      <c r="AG68" s="153"/>
      <c r="AH68" s="153"/>
      <c r="AI68" s="153">
        <f>SUM(AI33,AI37,AI46,AI51,AI61,AI65)</f>
        <v>312510.99000000005</v>
      </c>
      <c r="AJ68" s="153"/>
      <c r="AK68" s="153"/>
      <c r="AL68" s="153"/>
      <c r="AM68" s="153"/>
      <c r="AN68" s="153"/>
      <c r="AR68" s="15"/>
    </row>
    <row r="69" spans="1:40" ht="12" customHeight="1">
      <c r="A69" s="10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4" ht="12" customHeight="1">
      <c r="A70" s="10"/>
      <c r="B70" s="17"/>
      <c r="C70" s="17"/>
      <c r="D70" s="17"/>
      <c r="E70" s="17"/>
      <c r="F70" s="144" t="s">
        <v>141</v>
      </c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7"/>
      <c r="AR70" s="15"/>
    </row>
    <row r="71" spans="1:40" ht="12" customHeight="1">
      <c r="A71" s="10"/>
      <c r="B71" s="17"/>
      <c r="C71" s="17"/>
      <c r="D71" s="17"/>
      <c r="E71" s="17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7"/>
    </row>
    <row r="72" spans="1:40" ht="12" customHeight="1">
      <c r="A72" s="10"/>
      <c r="B72" s="17"/>
      <c r="C72" s="17"/>
      <c r="D72" s="17"/>
      <c r="E72" s="17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7"/>
    </row>
    <row r="73" spans="1:48" s="3" customFormat="1" ht="18">
      <c r="A73" s="10"/>
      <c r="B73" s="17"/>
      <c r="C73" s="17"/>
      <c r="D73" s="17"/>
      <c r="E73" s="17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7"/>
      <c r="AV73" s="7"/>
    </row>
    <row r="74" spans="1:48" s="11" customFormat="1" ht="12" customHeight="1">
      <c r="A74" s="10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V74" s="12"/>
    </row>
    <row r="75" spans="1:40" ht="12" customHeight="1">
      <c r="A75" s="10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</row>
    <row r="76" spans="1:40" ht="12" customHeight="1">
      <c r="A76" s="10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</row>
    <row r="77" spans="1:44" ht="18">
      <c r="A77" s="10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17"/>
      <c r="AG77" s="17"/>
      <c r="AH77" s="17"/>
      <c r="AI77" s="17"/>
      <c r="AJ77" s="17"/>
      <c r="AK77" s="17"/>
      <c r="AL77" s="17"/>
      <c r="AM77" s="17"/>
      <c r="AN77" s="17"/>
      <c r="AR77" s="85"/>
    </row>
    <row r="78" spans="1:40" ht="6" customHeight="1">
      <c r="A78" s="10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24.75" customHeight="1">
      <c r="A79" s="10"/>
      <c r="B79" s="17"/>
      <c r="C79" s="17"/>
      <c r="D79" s="17"/>
      <c r="E79" s="17"/>
      <c r="F79" s="17" t="s">
        <v>7</v>
      </c>
      <c r="G79" s="17"/>
      <c r="H79" s="17"/>
      <c r="I79" s="17"/>
      <c r="J79" s="17"/>
      <c r="K79" s="17"/>
      <c r="L79" s="17"/>
      <c r="M79" s="145" t="s">
        <v>138</v>
      </c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15.75" customHeight="1">
      <c r="A80" s="10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45" t="s">
        <v>139</v>
      </c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18.75" customHeight="1">
      <c r="A81" s="10"/>
      <c r="B81" s="17"/>
      <c r="C81" s="17"/>
      <c r="D81" s="17"/>
      <c r="E81" s="17"/>
      <c r="F81" s="17" t="s">
        <v>147</v>
      </c>
      <c r="G81" s="17"/>
      <c r="H81" s="17"/>
      <c r="I81" s="145"/>
      <c r="J81" s="145"/>
      <c r="K81" s="145"/>
      <c r="L81" s="145"/>
      <c r="M81" s="145"/>
      <c r="N81" s="145"/>
      <c r="O81" s="145"/>
      <c r="P81" s="17"/>
      <c r="Q81" s="17"/>
      <c r="R81" s="17"/>
      <c r="S81" s="17"/>
      <c r="T81" s="17"/>
      <c r="U81" s="17" t="s">
        <v>146</v>
      </c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spans="1:40" ht="15.75" customHeight="1">
      <c r="A82" s="10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</row>
    <row r="83" spans="1:40" ht="12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</row>
    <row r="84" spans="1:40" ht="12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</row>
    <row r="85" spans="1:40" ht="12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</row>
    <row r="86" spans="1:40" ht="12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</row>
    <row r="87" spans="1:40" ht="12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</row>
    <row r="88" spans="1:40" ht="12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</row>
    <row r="89" spans="1:40" ht="12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</row>
    <row r="90" spans="1:40" ht="12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</row>
    <row r="91" spans="1:40" ht="12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</row>
    <row r="92" spans="1:40" ht="12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</row>
    <row r="93" spans="1:40" ht="12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</row>
    <row r="94" spans="1:40" ht="12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</row>
    <row r="95" spans="1:40" ht="12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</row>
    <row r="96" spans="1:40" ht="12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</row>
    <row r="97" spans="1:40" ht="12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</row>
    <row r="98" spans="1:40" ht="12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</row>
    <row r="99" spans="1:40" ht="12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</row>
    <row r="100" spans="1:40" ht="12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</row>
    <row r="101" spans="1:40" ht="12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</row>
    <row r="102" spans="1:40" ht="12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</row>
    <row r="103" spans="1:40" ht="12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</row>
    <row r="104" spans="1:40" ht="12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</row>
    <row r="105" spans="1:40" ht="12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</row>
    <row r="106" spans="1:40" ht="12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</row>
    <row r="107" spans="1:40" ht="12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</row>
    <row r="108" spans="1:40" ht="12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</row>
    <row r="109" spans="1:40" ht="12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</row>
    <row r="110" spans="1:40" ht="12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</row>
    <row r="111" spans="1:40" ht="12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</row>
    <row r="112" spans="1:40" ht="12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</row>
    <row r="113" spans="1:40" ht="12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</row>
    <row r="114" spans="1:40" ht="12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</row>
    <row r="115" spans="1:40" ht="12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</row>
    <row r="116" spans="1:40" ht="12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</row>
    <row r="117" spans="1:40" ht="12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</row>
    <row r="118" spans="1:40" ht="12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</row>
    <row r="119" spans="1:40" ht="12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</row>
    <row r="120" spans="1:40" ht="12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</row>
    <row r="121" spans="1:40" ht="12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</row>
    <row r="122" spans="1:40" ht="12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</row>
    <row r="123" spans="1:40" ht="12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</row>
  </sheetData>
  <sheetProtection insertRows="0" selectLockedCells="1"/>
  <mergeCells count="321">
    <mergeCell ref="B11:W11"/>
    <mergeCell ref="X11:AL11"/>
    <mergeCell ref="AM11:AN11"/>
    <mergeCell ref="N2:AF3"/>
    <mergeCell ref="B5:Y5"/>
    <mergeCell ref="AE5:AN5"/>
    <mergeCell ref="B8:AD8"/>
    <mergeCell ref="AE8:AN8"/>
    <mergeCell ref="B14:W14"/>
    <mergeCell ref="X14:AF14"/>
    <mergeCell ref="AG14:AN14"/>
    <mergeCell ref="K18:P19"/>
    <mergeCell ref="Q18:X19"/>
    <mergeCell ref="Y18:AI19"/>
    <mergeCell ref="AJ18:AN19"/>
    <mergeCell ref="L20:M20"/>
    <mergeCell ref="O20:P20"/>
    <mergeCell ref="W20:X20"/>
    <mergeCell ref="Y20:AN25"/>
    <mergeCell ref="L21:M21"/>
    <mergeCell ref="O21:P21"/>
    <mergeCell ref="W21:X21"/>
    <mergeCell ref="L22:M22"/>
    <mergeCell ref="O22:P22"/>
    <mergeCell ref="W22:X22"/>
    <mergeCell ref="L23:M23"/>
    <mergeCell ref="O23:P23"/>
    <mergeCell ref="W23:X23"/>
    <mergeCell ref="L24:M24"/>
    <mergeCell ref="O24:P24"/>
    <mergeCell ref="W24:X24"/>
    <mergeCell ref="L25:M25"/>
    <mergeCell ref="O25:P25"/>
    <mergeCell ref="W25:X25"/>
    <mergeCell ref="B27:B29"/>
    <mergeCell ref="G27:S29"/>
    <mergeCell ref="T27:U29"/>
    <mergeCell ref="V27:X29"/>
    <mergeCell ref="Y29:AA29"/>
    <mergeCell ref="AB29:AE29"/>
    <mergeCell ref="AF29:AH29"/>
    <mergeCell ref="AI29:AN29"/>
    <mergeCell ref="Y27:AN27"/>
    <mergeCell ref="E28:F28"/>
    <mergeCell ref="Y28:AE28"/>
    <mergeCell ref="AF28:AN28"/>
    <mergeCell ref="V30:X30"/>
    <mergeCell ref="Y30:AA30"/>
    <mergeCell ref="AB32:AE32"/>
    <mergeCell ref="AF32:AH32"/>
    <mergeCell ref="C30:D30"/>
    <mergeCell ref="E30:F30"/>
    <mergeCell ref="G30:S30"/>
    <mergeCell ref="T30:U30"/>
    <mergeCell ref="AB30:AE30"/>
    <mergeCell ref="AF30:AH30"/>
    <mergeCell ref="AI30:AN30"/>
    <mergeCell ref="C31:D31"/>
    <mergeCell ref="E31:F31"/>
    <mergeCell ref="G31:S31"/>
    <mergeCell ref="V31:X31"/>
    <mergeCell ref="AB31:AE31"/>
    <mergeCell ref="AF31:AH31"/>
    <mergeCell ref="AI31:AN31"/>
    <mergeCell ref="AB35:AE35"/>
    <mergeCell ref="AF35:AH35"/>
    <mergeCell ref="AI35:AN35"/>
    <mergeCell ref="C32:D32"/>
    <mergeCell ref="E32:F32"/>
    <mergeCell ref="G32:S32"/>
    <mergeCell ref="T32:U32"/>
    <mergeCell ref="V32:X32"/>
    <mergeCell ref="Y32:AA32"/>
    <mergeCell ref="V35:X35"/>
    <mergeCell ref="Y35:AA35"/>
    <mergeCell ref="AI32:AN32"/>
    <mergeCell ref="G33:S33"/>
    <mergeCell ref="AI33:AN33"/>
    <mergeCell ref="G34:S34"/>
    <mergeCell ref="Y34:AA34"/>
    <mergeCell ref="AB34:AE34"/>
    <mergeCell ref="AF34:AH34"/>
    <mergeCell ref="AI34:AN34"/>
    <mergeCell ref="C35:D35"/>
    <mergeCell ref="E35:F35"/>
    <mergeCell ref="G35:S35"/>
    <mergeCell ref="T35:U35"/>
    <mergeCell ref="AI38:AN38"/>
    <mergeCell ref="C36:D36"/>
    <mergeCell ref="E36:F36"/>
    <mergeCell ref="G36:S36"/>
    <mergeCell ref="T36:U36"/>
    <mergeCell ref="V36:X36"/>
    <mergeCell ref="Y36:AA36"/>
    <mergeCell ref="AB36:AE36"/>
    <mergeCell ref="V38:X38"/>
    <mergeCell ref="Y38:AA38"/>
    <mergeCell ref="AB38:AE38"/>
    <mergeCell ref="AF38:AH38"/>
    <mergeCell ref="C38:D38"/>
    <mergeCell ref="E38:F38"/>
    <mergeCell ref="G38:S38"/>
    <mergeCell ref="T38:U38"/>
    <mergeCell ref="AF36:AH36"/>
    <mergeCell ref="AI36:AN36"/>
    <mergeCell ref="G37:S37"/>
    <mergeCell ref="AF37:AH37"/>
    <mergeCell ref="AI37:AN37"/>
    <mergeCell ref="AI40:AN40"/>
    <mergeCell ref="C39:D39"/>
    <mergeCell ref="E39:F39"/>
    <mergeCell ref="G39:S39"/>
    <mergeCell ref="T39:U39"/>
    <mergeCell ref="V39:X39"/>
    <mergeCell ref="Y39:AA39"/>
    <mergeCell ref="AB39:AE39"/>
    <mergeCell ref="AF39:AH39"/>
    <mergeCell ref="AI39:AN39"/>
    <mergeCell ref="V40:X40"/>
    <mergeCell ref="Y40:AA40"/>
    <mergeCell ref="AB40:AE40"/>
    <mergeCell ref="AF40:AH40"/>
    <mergeCell ref="C40:D40"/>
    <mergeCell ref="E40:F40"/>
    <mergeCell ref="G40:S40"/>
    <mergeCell ref="T40:U40"/>
    <mergeCell ref="AI42:AN42"/>
    <mergeCell ref="C41:D41"/>
    <mergeCell ref="E41:F41"/>
    <mergeCell ref="G41:S41"/>
    <mergeCell ref="T41:U41"/>
    <mergeCell ref="V41:X41"/>
    <mergeCell ref="Y41:AA41"/>
    <mergeCell ref="AB41:AE41"/>
    <mergeCell ref="AF41:AH41"/>
    <mergeCell ref="AI41:AN41"/>
    <mergeCell ref="AB43:AE43"/>
    <mergeCell ref="AF43:AH43"/>
    <mergeCell ref="C42:D42"/>
    <mergeCell ref="E42:F42"/>
    <mergeCell ref="G42:S42"/>
    <mergeCell ref="T42:U42"/>
    <mergeCell ref="V42:X42"/>
    <mergeCell ref="Y42:AA42"/>
    <mergeCell ref="AB42:AE42"/>
    <mergeCell ref="AF42:AH42"/>
    <mergeCell ref="C43:D43"/>
    <mergeCell ref="E43:F43"/>
    <mergeCell ref="G43:S43"/>
    <mergeCell ref="V43:X43"/>
    <mergeCell ref="AI43:AN43"/>
    <mergeCell ref="C44:D44"/>
    <mergeCell ref="E44:F44"/>
    <mergeCell ref="G44:S44"/>
    <mergeCell ref="T44:U44"/>
    <mergeCell ref="V44:X44"/>
    <mergeCell ref="Y44:AA44"/>
    <mergeCell ref="AB44:AE44"/>
    <mergeCell ref="AF44:AH44"/>
    <mergeCell ref="AI44:AN44"/>
    <mergeCell ref="C45:D45"/>
    <mergeCell ref="E45:F45"/>
    <mergeCell ref="G45:S45"/>
    <mergeCell ref="V45:X45"/>
    <mergeCell ref="G46:S46"/>
    <mergeCell ref="AI46:AN46"/>
    <mergeCell ref="C47:D47"/>
    <mergeCell ref="E47:F47"/>
    <mergeCell ref="G47:S47"/>
    <mergeCell ref="T47:U47"/>
    <mergeCell ref="V47:X47"/>
    <mergeCell ref="Y47:AA47"/>
    <mergeCell ref="Y48:AA48"/>
    <mergeCell ref="AF49:AH49"/>
    <mergeCell ref="AI49:AN49"/>
    <mergeCell ref="AI45:AN45"/>
    <mergeCell ref="AB45:AE45"/>
    <mergeCell ref="AF45:AH45"/>
    <mergeCell ref="C48:D48"/>
    <mergeCell ref="E48:F48"/>
    <mergeCell ref="G48:S48"/>
    <mergeCell ref="T48:U48"/>
    <mergeCell ref="C49:D49"/>
    <mergeCell ref="E49:F49"/>
    <mergeCell ref="G49:S49"/>
    <mergeCell ref="T49:U49"/>
    <mergeCell ref="AI50:AN50"/>
    <mergeCell ref="AI51:AN51"/>
    <mergeCell ref="G52:S52"/>
    <mergeCell ref="AB48:AE48"/>
    <mergeCell ref="AF48:AH48"/>
    <mergeCell ref="AI48:AN48"/>
    <mergeCell ref="V49:X49"/>
    <mergeCell ref="Y49:AA49"/>
    <mergeCell ref="AB49:AE49"/>
    <mergeCell ref="V48:X48"/>
    <mergeCell ref="AB51:AE51"/>
    <mergeCell ref="AF51:AH51"/>
    <mergeCell ref="C50:D50"/>
    <mergeCell ref="E50:F50"/>
    <mergeCell ref="G50:S50"/>
    <mergeCell ref="V50:X50"/>
    <mergeCell ref="AB50:AE50"/>
    <mergeCell ref="AF50:AH50"/>
    <mergeCell ref="G51:S51"/>
    <mergeCell ref="T51:U51"/>
    <mergeCell ref="V51:X51"/>
    <mergeCell ref="Y51:AA51"/>
    <mergeCell ref="AF54:AH54"/>
    <mergeCell ref="AI54:AN54"/>
    <mergeCell ref="C53:D53"/>
    <mergeCell ref="E53:F53"/>
    <mergeCell ref="G53:S53"/>
    <mergeCell ref="T53:U53"/>
    <mergeCell ref="V53:X53"/>
    <mergeCell ref="Y53:AA53"/>
    <mergeCell ref="AB53:AE53"/>
    <mergeCell ref="AF53:AH53"/>
    <mergeCell ref="V55:X55"/>
    <mergeCell ref="Y55:AA55"/>
    <mergeCell ref="AI53:AN53"/>
    <mergeCell ref="C54:D54"/>
    <mergeCell ref="E54:F54"/>
    <mergeCell ref="G54:S54"/>
    <mergeCell ref="T54:U54"/>
    <mergeCell ref="V54:X54"/>
    <mergeCell ref="Y54:AA54"/>
    <mergeCell ref="AB54:AE54"/>
    <mergeCell ref="C55:D55"/>
    <mergeCell ref="E55:F55"/>
    <mergeCell ref="G55:S55"/>
    <mergeCell ref="T55:U55"/>
    <mergeCell ref="AB55:AE55"/>
    <mergeCell ref="AF55:AH55"/>
    <mergeCell ref="AI55:AN55"/>
    <mergeCell ref="C56:D56"/>
    <mergeCell ref="E56:F56"/>
    <mergeCell ref="G56:S56"/>
    <mergeCell ref="T56:U56"/>
    <mergeCell ref="V56:X56"/>
    <mergeCell ref="Y56:AA56"/>
    <mergeCell ref="AB56:AE56"/>
    <mergeCell ref="AF56:AH56"/>
    <mergeCell ref="AI56:AN56"/>
    <mergeCell ref="C57:D57"/>
    <mergeCell ref="E57:F57"/>
    <mergeCell ref="G57:S57"/>
    <mergeCell ref="T57:U57"/>
    <mergeCell ref="V57:X57"/>
    <mergeCell ref="Y57:AA57"/>
    <mergeCell ref="AB57:AE57"/>
    <mergeCell ref="AF57:AH57"/>
    <mergeCell ref="AI57:AN57"/>
    <mergeCell ref="C58:D58"/>
    <mergeCell ref="E58:F58"/>
    <mergeCell ref="G58:S58"/>
    <mergeCell ref="V58:X58"/>
    <mergeCell ref="AB58:AE58"/>
    <mergeCell ref="AF58:AH58"/>
    <mergeCell ref="AI58:AN58"/>
    <mergeCell ref="G59:S59"/>
    <mergeCell ref="V59:X59"/>
    <mergeCell ref="AB59:AE59"/>
    <mergeCell ref="AF59:AH59"/>
    <mergeCell ref="AI59:AN59"/>
    <mergeCell ref="C60:D60"/>
    <mergeCell ref="E60:F60"/>
    <mergeCell ref="G60:S60"/>
    <mergeCell ref="V60:X60"/>
    <mergeCell ref="AB60:AE60"/>
    <mergeCell ref="AF60:AH60"/>
    <mergeCell ref="AI60:AN60"/>
    <mergeCell ref="C59:D59"/>
    <mergeCell ref="E59:F59"/>
    <mergeCell ref="G61:S61"/>
    <mergeCell ref="AI61:AN61"/>
    <mergeCell ref="G62:S62"/>
    <mergeCell ref="C63:D63"/>
    <mergeCell ref="E63:F63"/>
    <mergeCell ref="G63:S63"/>
    <mergeCell ref="T63:U63"/>
    <mergeCell ref="V63:X63"/>
    <mergeCell ref="Y63:AA63"/>
    <mergeCell ref="AB63:AE63"/>
    <mergeCell ref="AF63:AH63"/>
    <mergeCell ref="AI63:AN63"/>
    <mergeCell ref="C64:D64"/>
    <mergeCell ref="E64:F64"/>
    <mergeCell ref="G64:S64"/>
    <mergeCell ref="T64:U64"/>
    <mergeCell ref="V64:X64"/>
    <mergeCell ref="Y64:AA64"/>
    <mergeCell ref="AB64:AE64"/>
    <mergeCell ref="AF64:AH64"/>
    <mergeCell ref="AI64:AN64"/>
    <mergeCell ref="G65:S65"/>
    <mergeCell ref="V65:X65"/>
    <mergeCell ref="Y65:AA65"/>
    <mergeCell ref="AB65:AE65"/>
    <mergeCell ref="AF65:AH65"/>
    <mergeCell ref="AI65:AN65"/>
    <mergeCell ref="AB66:AE66"/>
    <mergeCell ref="AF66:AH66"/>
    <mergeCell ref="AI66:AN66"/>
    <mergeCell ref="C67:D67"/>
    <mergeCell ref="E67:F67"/>
    <mergeCell ref="G67:S67"/>
    <mergeCell ref="T67:U67"/>
    <mergeCell ref="V67:X67"/>
    <mergeCell ref="Y67:AA67"/>
    <mergeCell ref="AB67:AE67"/>
    <mergeCell ref="AF67:AH67"/>
    <mergeCell ref="AI67:AN67"/>
    <mergeCell ref="Y68:AA68"/>
    <mergeCell ref="AB68:AE68"/>
    <mergeCell ref="AF68:AH68"/>
    <mergeCell ref="AI68:AN68"/>
    <mergeCell ref="F70:AM73"/>
    <mergeCell ref="M79:AE79"/>
    <mergeCell ref="M80:AE80"/>
    <mergeCell ref="I81:O81"/>
  </mergeCells>
  <printOptions/>
  <pageMargins left="0.2362204724409449" right="0.2362204724409449" top="0.35433070866141736" bottom="0.1968503937007874" header="0.1968503937007874" footer="0.07874015748031496"/>
  <pageSetup horizontalDpi="300" verticalDpi="300" orientation="portrait" paperSize="9" scale="50" r:id="rId2"/>
  <headerFooter alignWithMargins="0">
    <oddFooter>&amp;L&amp;8&amp;P / &amp;N&amp;R&amp;8&amp;F  /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4"/>
  <sheetViews>
    <sheetView tabSelected="1" view="pageBreakPreview" zoomScaleNormal="75" zoomScaleSheetLayoutView="100" zoomScalePageLayoutView="0" workbookViewId="0" topLeftCell="H1">
      <selection activeCell="AA34" sqref="AA34:AB34"/>
    </sheetView>
  </sheetViews>
  <sheetFormatPr defaultColWidth="9.140625" defaultRowHeight="12.75"/>
  <cols>
    <col min="1" max="11" width="5.7109375" style="0" customWidth="1"/>
    <col min="12" max="12" width="5.7109375" style="0" hidden="1" customWidth="1"/>
    <col min="13" max="16" width="4.7109375" style="0" customWidth="1"/>
    <col min="17" max="17" width="0.13671875" style="0" customWidth="1"/>
    <col min="18" max="19" width="5.7109375" style="0" customWidth="1"/>
    <col min="20" max="20" width="5.7109375" style="0" hidden="1" customWidth="1"/>
    <col min="21" max="22" width="5.7109375" style="0" customWidth="1"/>
    <col min="23" max="23" width="5.7109375" style="0" hidden="1" customWidth="1"/>
    <col min="24" max="25" width="5.7109375" style="0" customWidth="1"/>
    <col min="26" max="26" width="5.7109375" style="0" hidden="1" customWidth="1"/>
    <col min="27" max="27" width="8.140625" style="0" customWidth="1"/>
    <col min="28" max="28" width="5.7109375" style="0" customWidth="1"/>
    <col min="29" max="29" width="5.7109375" style="0" hidden="1" customWidth="1"/>
    <col min="30" max="30" width="7.00390625" style="0" customWidth="1"/>
    <col min="31" max="31" width="5.7109375" style="0" customWidth="1"/>
    <col min="32" max="32" width="5.7109375" style="0" hidden="1" customWidth="1"/>
    <col min="33" max="33" width="7.8515625" style="0" customWidth="1"/>
    <col min="34" max="34" width="5.7109375" style="0" customWidth="1"/>
  </cols>
  <sheetData>
    <row r="1" spans="1:34" ht="12.75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</row>
    <row r="2" spans="1:34" ht="12.7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</row>
    <row r="3" spans="1:34" ht="12.75">
      <c r="A3" s="260"/>
      <c r="B3" s="260"/>
      <c r="C3" s="260"/>
      <c r="D3" s="260"/>
      <c r="E3" s="260"/>
      <c r="F3" s="260"/>
      <c r="G3" s="260"/>
      <c r="H3" s="260"/>
      <c r="I3" s="260" t="s">
        <v>154</v>
      </c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1" t="s">
        <v>155</v>
      </c>
      <c r="AA3" s="261"/>
      <c r="AB3" s="261"/>
      <c r="AC3" s="261"/>
      <c r="AD3" s="261"/>
      <c r="AE3" s="261"/>
      <c r="AF3" s="261"/>
      <c r="AG3" s="261"/>
      <c r="AH3" s="261"/>
    </row>
    <row r="4" spans="1:34" ht="12.7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</row>
    <row r="5" spans="1:34" ht="12.75">
      <c r="A5" s="260" t="s">
        <v>156</v>
      </c>
      <c r="B5" s="260"/>
      <c r="C5" s="260"/>
      <c r="D5" s="260"/>
      <c r="E5" s="260"/>
      <c r="F5" s="260"/>
      <c r="G5" s="260"/>
      <c r="H5" s="262" t="s">
        <v>157</v>
      </c>
      <c r="I5" s="260"/>
      <c r="J5" s="260"/>
      <c r="K5" s="260"/>
      <c r="L5" s="260"/>
      <c r="M5" s="260"/>
      <c r="N5" s="263"/>
      <c r="O5" s="260"/>
      <c r="P5" s="262" t="s">
        <v>158</v>
      </c>
      <c r="Q5" s="264"/>
      <c r="R5" s="264"/>
      <c r="S5" s="263"/>
      <c r="T5" s="260"/>
      <c r="U5" s="262" t="s">
        <v>159</v>
      </c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3"/>
    </row>
    <row r="6" spans="1:34" ht="12.75">
      <c r="A6" s="265" t="s">
        <v>160</v>
      </c>
      <c r="B6" s="266" t="s">
        <v>161</v>
      </c>
      <c r="C6" s="261"/>
      <c r="D6" s="260"/>
      <c r="E6" s="265"/>
      <c r="F6" s="260" t="s">
        <v>162</v>
      </c>
      <c r="G6" s="260"/>
      <c r="H6" s="267" t="s">
        <v>163</v>
      </c>
      <c r="I6" s="268"/>
      <c r="J6" s="268"/>
      <c r="K6" s="268"/>
      <c r="L6" s="268"/>
      <c r="M6" s="268"/>
      <c r="N6" s="269"/>
      <c r="O6" s="260"/>
      <c r="P6" s="267" t="s">
        <v>164</v>
      </c>
      <c r="Q6" s="268"/>
      <c r="R6" s="268"/>
      <c r="S6" s="269"/>
      <c r="T6" s="260"/>
      <c r="U6" s="267" t="s">
        <v>165</v>
      </c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9"/>
    </row>
    <row r="7" spans="1:34" ht="12.75">
      <c r="A7" s="264"/>
      <c r="B7" s="270"/>
      <c r="C7" s="271"/>
      <c r="D7" s="260"/>
      <c r="E7" s="264"/>
      <c r="F7" s="260"/>
      <c r="G7" s="260"/>
      <c r="H7" s="264"/>
      <c r="I7" s="264"/>
      <c r="J7" s="264"/>
      <c r="K7" s="264"/>
      <c r="L7" s="264"/>
      <c r="M7" s="264"/>
      <c r="N7" s="264"/>
      <c r="O7" s="260"/>
      <c r="P7" s="264"/>
      <c r="Q7" s="264"/>
      <c r="R7" s="264"/>
      <c r="S7" s="264"/>
      <c r="T7" s="260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</row>
    <row r="8" spans="1:34" ht="12.75">
      <c r="A8" s="262" t="s">
        <v>166</v>
      </c>
      <c r="B8" s="260"/>
      <c r="C8" s="260"/>
      <c r="D8" s="260"/>
      <c r="E8" s="260"/>
      <c r="F8" s="260"/>
      <c r="G8" s="260"/>
      <c r="H8" s="260"/>
      <c r="I8" s="262"/>
      <c r="J8" s="262" t="s">
        <v>167</v>
      </c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4"/>
      <c r="V8" s="264"/>
      <c r="W8" s="260"/>
      <c r="X8" s="260"/>
      <c r="Y8" s="263"/>
      <c r="Z8" s="260"/>
      <c r="AA8" s="262" t="s">
        <v>168</v>
      </c>
      <c r="AB8" s="260"/>
      <c r="AC8" s="260"/>
      <c r="AD8" s="260"/>
      <c r="AE8" s="260"/>
      <c r="AF8" s="272"/>
      <c r="AG8" s="262" t="s">
        <v>169</v>
      </c>
      <c r="AH8" s="263"/>
    </row>
    <row r="9" spans="1:34" ht="12.75">
      <c r="A9" s="273" t="s">
        <v>170</v>
      </c>
      <c r="B9" s="274"/>
      <c r="C9" s="274"/>
      <c r="D9" s="274"/>
      <c r="E9" s="274"/>
      <c r="F9" s="274"/>
      <c r="G9" s="274"/>
      <c r="H9" s="275"/>
      <c r="I9" s="262"/>
      <c r="J9" s="267" t="s">
        <v>171</v>
      </c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9"/>
      <c r="Z9" s="260"/>
      <c r="AA9" s="276">
        <f>M24</f>
        <v>234263.91</v>
      </c>
      <c r="AB9" s="268"/>
      <c r="AC9" s="268"/>
      <c r="AD9" s="268"/>
      <c r="AE9" s="269"/>
      <c r="AF9" s="272"/>
      <c r="AG9" s="267"/>
      <c r="AH9" s="269"/>
    </row>
    <row r="10" spans="1:34" ht="12.75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</row>
    <row r="11" spans="1:34" ht="12.75">
      <c r="A11" s="262" t="s">
        <v>172</v>
      </c>
      <c r="B11" s="260"/>
      <c r="C11" s="260"/>
      <c r="D11" s="260"/>
      <c r="E11" s="260"/>
      <c r="F11" s="261" t="s">
        <v>173</v>
      </c>
      <c r="G11" s="261"/>
      <c r="H11" s="261"/>
      <c r="I11" s="261"/>
      <c r="J11" s="261"/>
      <c r="K11" s="261"/>
      <c r="L11" s="261"/>
      <c r="M11" s="261"/>
      <c r="N11" s="261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</row>
    <row r="12" spans="1:34" ht="12.75">
      <c r="A12" s="277"/>
      <c r="B12" s="278"/>
      <c r="C12" s="278"/>
      <c r="D12" s="278"/>
      <c r="E12" s="279"/>
      <c r="F12" s="280" t="s">
        <v>174</v>
      </c>
      <c r="G12" s="281"/>
      <c r="H12" s="281"/>
      <c r="I12" s="281"/>
      <c r="J12" s="281"/>
      <c r="K12" s="282"/>
      <c r="L12" s="283" t="s">
        <v>175</v>
      </c>
      <c r="M12" s="284" t="s">
        <v>176</v>
      </c>
      <c r="N12" s="284"/>
      <c r="O12" s="284"/>
      <c r="P12" s="284"/>
      <c r="Q12" s="305"/>
      <c r="R12" s="314"/>
      <c r="S12" s="306"/>
      <c r="T12" s="305"/>
      <c r="U12" s="314"/>
      <c r="V12" s="306"/>
      <c r="W12" s="305" t="s">
        <v>177</v>
      </c>
      <c r="X12" s="314"/>
      <c r="Y12" s="306"/>
      <c r="Z12" s="305" t="s">
        <v>178</v>
      </c>
      <c r="AA12" s="314"/>
      <c r="AB12" s="306"/>
      <c r="AC12" s="291" t="s">
        <v>179</v>
      </c>
      <c r="AD12" s="305" t="s">
        <v>179</v>
      </c>
      <c r="AE12" s="306"/>
      <c r="AF12" s="291" t="s">
        <v>180</v>
      </c>
      <c r="AG12" s="305" t="s">
        <v>180</v>
      </c>
      <c r="AH12" s="306"/>
    </row>
    <row r="13" spans="1:34" ht="12.75">
      <c r="A13" s="267"/>
      <c r="B13" s="268"/>
      <c r="C13" s="268"/>
      <c r="D13" s="268"/>
      <c r="E13" s="269"/>
      <c r="F13" s="286"/>
      <c r="G13" s="287"/>
      <c r="H13" s="287"/>
      <c r="I13" s="287"/>
      <c r="J13" s="287"/>
      <c r="K13" s="288"/>
      <c r="L13" s="289" t="s">
        <v>181</v>
      </c>
      <c r="M13" s="290" t="s">
        <v>182</v>
      </c>
      <c r="N13" s="290"/>
      <c r="O13" s="290"/>
      <c r="P13" s="290"/>
      <c r="Q13" s="291"/>
      <c r="R13" s="305"/>
      <c r="S13" s="306"/>
      <c r="T13" s="291"/>
      <c r="U13" s="305"/>
      <c r="V13" s="306"/>
      <c r="W13" s="291" t="s">
        <v>181</v>
      </c>
      <c r="X13" s="285" t="s">
        <v>182</v>
      </c>
      <c r="Y13" s="285"/>
      <c r="Z13" s="291" t="s">
        <v>181</v>
      </c>
      <c r="AA13" s="285" t="s">
        <v>182</v>
      </c>
      <c r="AB13" s="285"/>
      <c r="AC13" s="283" t="s">
        <v>181</v>
      </c>
      <c r="AD13" s="284" t="s">
        <v>182</v>
      </c>
      <c r="AE13" s="284"/>
      <c r="AF13" s="283" t="s">
        <v>181</v>
      </c>
      <c r="AG13" s="284" t="s">
        <v>182</v>
      </c>
      <c r="AH13" s="284"/>
    </row>
    <row r="14" spans="1:34" ht="12.75">
      <c r="A14" s="292" t="s">
        <v>183</v>
      </c>
      <c r="B14" s="292"/>
      <c r="C14" s="292"/>
      <c r="D14" s="292"/>
      <c r="E14" s="292"/>
      <c r="F14" s="293" t="s">
        <v>184</v>
      </c>
      <c r="G14" s="294"/>
      <c r="H14" s="294"/>
      <c r="I14" s="294"/>
      <c r="J14" s="294"/>
      <c r="K14" s="295"/>
      <c r="L14" s="296">
        <v>0</v>
      </c>
      <c r="M14" s="297">
        <v>0</v>
      </c>
      <c r="N14" s="298"/>
      <c r="O14" s="298"/>
      <c r="P14" s="299"/>
      <c r="Q14" s="265"/>
      <c r="R14" s="297"/>
      <c r="S14" s="299"/>
      <c r="T14" s="265"/>
      <c r="U14" s="297"/>
      <c r="V14" s="299"/>
      <c r="W14" s="265"/>
      <c r="X14" s="300"/>
      <c r="Y14" s="300"/>
      <c r="Z14" s="301"/>
      <c r="AA14" s="300"/>
      <c r="AB14" s="300"/>
      <c r="AC14" s="265"/>
      <c r="AD14" s="285"/>
      <c r="AE14" s="285"/>
      <c r="AF14" s="265"/>
      <c r="AG14" s="285"/>
      <c r="AH14" s="285"/>
    </row>
    <row r="15" spans="1:34" ht="12.75">
      <c r="A15" s="292"/>
      <c r="B15" s="292"/>
      <c r="C15" s="292"/>
      <c r="D15" s="292"/>
      <c r="E15" s="292"/>
      <c r="F15" s="302" t="s">
        <v>185</v>
      </c>
      <c r="G15" s="303"/>
      <c r="H15" s="303"/>
      <c r="I15" s="303"/>
      <c r="J15" s="303"/>
      <c r="K15" s="304"/>
      <c r="L15" s="296">
        <v>0</v>
      </c>
      <c r="M15" s="297">
        <v>0</v>
      </c>
      <c r="N15" s="298"/>
      <c r="O15" s="298"/>
      <c r="P15" s="299"/>
      <c r="Q15" s="265">
        <v>0</v>
      </c>
      <c r="R15" s="297">
        <f>Q15/100*M15</f>
        <v>0</v>
      </c>
      <c r="S15" s="299"/>
      <c r="T15" s="265"/>
      <c r="U15" s="297"/>
      <c r="V15" s="299"/>
      <c r="W15" s="265"/>
      <c r="X15" s="297"/>
      <c r="Y15" s="299"/>
      <c r="Z15" s="301"/>
      <c r="AA15" s="297"/>
      <c r="AB15" s="299"/>
      <c r="AC15" s="265"/>
      <c r="AD15" s="305"/>
      <c r="AE15" s="306"/>
      <c r="AF15" s="265"/>
      <c r="AG15" s="305"/>
      <c r="AH15" s="306"/>
    </row>
    <row r="16" spans="1:34" ht="12.75">
      <c r="A16" s="292"/>
      <c r="B16" s="292"/>
      <c r="C16" s="292"/>
      <c r="D16" s="292"/>
      <c r="E16" s="292"/>
      <c r="F16" s="293" t="s">
        <v>186</v>
      </c>
      <c r="G16" s="294"/>
      <c r="H16" s="294"/>
      <c r="I16" s="294"/>
      <c r="J16" s="294"/>
      <c r="K16" s="295"/>
      <c r="L16" s="265">
        <v>100</v>
      </c>
      <c r="M16" s="297"/>
      <c r="N16" s="298"/>
      <c r="O16" s="298"/>
      <c r="P16" s="299"/>
      <c r="Q16" s="265"/>
      <c r="R16" s="297"/>
      <c r="S16" s="299"/>
      <c r="T16" s="265">
        <v>20</v>
      </c>
      <c r="U16" s="297">
        <f>0.2*M16</f>
        <v>0</v>
      </c>
      <c r="V16" s="299"/>
      <c r="W16" s="265">
        <v>30</v>
      </c>
      <c r="X16" s="297">
        <f>0.3*M16</f>
        <v>0</v>
      </c>
      <c r="Y16" s="299"/>
      <c r="Z16" s="301">
        <v>30</v>
      </c>
      <c r="AA16" s="300">
        <f>0.3*M16</f>
        <v>0</v>
      </c>
      <c r="AB16" s="300"/>
      <c r="AC16" s="307">
        <v>16.2</v>
      </c>
      <c r="AD16" s="308">
        <f>AC16/100*M16</f>
        <v>0</v>
      </c>
      <c r="AE16" s="308"/>
      <c r="AF16" s="307">
        <v>3.8</v>
      </c>
      <c r="AG16" s="308">
        <f>AF16/100*M16</f>
        <v>0</v>
      </c>
      <c r="AH16" s="308"/>
    </row>
    <row r="17" spans="1:34" ht="12.75">
      <c r="A17" s="292"/>
      <c r="B17" s="292"/>
      <c r="C17" s="292"/>
      <c r="D17" s="292"/>
      <c r="E17" s="292"/>
      <c r="F17" s="293" t="s">
        <v>187</v>
      </c>
      <c r="G17" s="294"/>
      <c r="H17" s="294"/>
      <c r="I17" s="294"/>
      <c r="J17" s="294"/>
      <c r="K17" s="295"/>
      <c r="L17" s="265">
        <v>100</v>
      </c>
      <c r="M17" s="297">
        <v>177364.59</v>
      </c>
      <c r="N17" s="298"/>
      <c r="O17" s="298"/>
      <c r="P17" s="299"/>
      <c r="Q17" s="265"/>
      <c r="R17" s="297"/>
      <c r="S17" s="299"/>
      <c r="T17" s="265"/>
      <c r="U17" s="297"/>
      <c r="V17" s="299"/>
      <c r="W17" s="265">
        <v>20</v>
      </c>
      <c r="X17" s="297">
        <f>0.2*M17</f>
        <v>35472.918</v>
      </c>
      <c r="Y17" s="299"/>
      <c r="Z17" s="301">
        <v>20</v>
      </c>
      <c r="AA17" s="297">
        <f>0.2*M17</f>
        <v>35472.918</v>
      </c>
      <c r="AB17" s="299"/>
      <c r="AC17" s="265">
        <v>40</v>
      </c>
      <c r="AD17" s="308">
        <f>0.4*M17</f>
        <v>70945.836</v>
      </c>
      <c r="AE17" s="308"/>
      <c r="AF17" s="265">
        <v>20</v>
      </c>
      <c r="AG17" s="308">
        <f>0.2*M17</f>
        <v>35472.918</v>
      </c>
      <c r="AH17" s="308"/>
    </row>
    <row r="18" spans="1:34" ht="12.75">
      <c r="A18" s="292"/>
      <c r="B18" s="292"/>
      <c r="C18" s="292"/>
      <c r="D18" s="292"/>
      <c r="E18" s="292"/>
      <c r="F18" s="302" t="s">
        <v>188</v>
      </c>
      <c r="G18" s="303"/>
      <c r="H18" s="303"/>
      <c r="I18" s="303"/>
      <c r="J18" s="303"/>
      <c r="K18" s="304"/>
      <c r="L18" s="265">
        <v>100</v>
      </c>
      <c r="M18" s="297">
        <v>55723.17</v>
      </c>
      <c r="N18" s="298"/>
      <c r="O18" s="298"/>
      <c r="P18" s="299"/>
      <c r="Q18" s="265"/>
      <c r="R18" s="297"/>
      <c r="S18" s="299"/>
      <c r="T18" s="265"/>
      <c r="U18" s="297"/>
      <c r="V18" s="299"/>
      <c r="W18" s="265">
        <v>20</v>
      </c>
      <c r="X18" s="297">
        <f>W18/100*M18</f>
        <v>11144.634</v>
      </c>
      <c r="Y18" s="299"/>
      <c r="Z18" s="301">
        <v>20</v>
      </c>
      <c r="AA18" s="297">
        <f>Z18/100*M18</f>
        <v>11144.634</v>
      </c>
      <c r="AB18" s="299"/>
      <c r="AC18" s="265">
        <v>40</v>
      </c>
      <c r="AD18" s="309">
        <f>AC18/100*M18</f>
        <v>22289.268</v>
      </c>
      <c r="AE18" s="310"/>
      <c r="AF18" s="265">
        <v>20</v>
      </c>
      <c r="AG18" s="309">
        <f>AF18/100*M18</f>
        <v>11144.634</v>
      </c>
      <c r="AH18" s="310"/>
    </row>
    <row r="19" spans="1:34" ht="12.75">
      <c r="A19" s="292"/>
      <c r="B19" s="292"/>
      <c r="C19" s="292"/>
      <c r="D19" s="292"/>
      <c r="E19" s="292"/>
      <c r="F19" s="311" t="s">
        <v>189</v>
      </c>
      <c r="G19" s="312"/>
      <c r="H19" s="312"/>
      <c r="I19" s="312"/>
      <c r="J19" s="312"/>
      <c r="K19" s="313"/>
      <c r="L19" s="265">
        <v>100</v>
      </c>
      <c r="M19" s="297">
        <v>1176.15</v>
      </c>
      <c r="N19" s="298"/>
      <c r="O19" s="298"/>
      <c r="P19" s="299"/>
      <c r="Q19" s="265"/>
      <c r="R19" s="297"/>
      <c r="S19" s="299"/>
      <c r="T19" s="265"/>
      <c r="U19" s="297"/>
      <c r="V19" s="299"/>
      <c r="W19" s="265"/>
      <c r="X19" s="297"/>
      <c r="Y19" s="299"/>
      <c r="Z19" s="301"/>
      <c r="AA19" s="297"/>
      <c r="AB19" s="299"/>
      <c r="AC19" s="265"/>
      <c r="AD19" s="309"/>
      <c r="AE19" s="310"/>
      <c r="AF19" s="265">
        <v>100</v>
      </c>
      <c r="AG19" s="309">
        <v>1176.15</v>
      </c>
      <c r="AH19" s="310"/>
    </row>
    <row r="20" spans="1:34" ht="12.75">
      <c r="A20" s="292"/>
      <c r="B20" s="292"/>
      <c r="C20" s="292"/>
      <c r="D20" s="292"/>
      <c r="E20" s="292"/>
      <c r="F20" s="302" t="s">
        <v>190</v>
      </c>
      <c r="G20" s="303"/>
      <c r="H20" s="303"/>
      <c r="I20" s="303"/>
      <c r="J20" s="303"/>
      <c r="K20" s="304"/>
      <c r="L20" s="265">
        <v>0</v>
      </c>
      <c r="M20" s="297">
        <v>0</v>
      </c>
      <c r="N20" s="298"/>
      <c r="O20" s="298"/>
      <c r="P20" s="299"/>
      <c r="Q20" s="265"/>
      <c r="R20" s="297"/>
      <c r="S20" s="299"/>
      <c r="T20" s="265"/>
      <c r="U20" s="297"/>
      <c r="V20" s="299"/>
      <c r="W20" s="265"/>
      <c r="X20" s="297"/>
      <c r="Y20" s="299"/>
      <c r="Z20" s="301">
        <v>30</v>
      </c>
      <c r="AA20" s="297">
        <f>0.3*M20</f>
        <v>0</v>
      </c>
      <c r="AB20" s="299"/>
      <c r="AC20" s="265">
        <v>50</v>
      </c>
      <c r="AD20" s="309">
        <f>0.5*M20</f>
        <v>0</v>
      </c>
      <c r="AE20" s="310"/>
      <c r="AF20" s="265">
        <v>20</v>
      </c>
      <c r="AG20" s="309">
        <f>0.2*M20</f>
        <v>0</v>
      </c>
      <c r="AH20" s="310"/>
    </row>
    <row r="21" spans="1:34" ht="12.75">
      <c r="A21" s="292"/>
      <c r="B21" s="292"/>
      <c r="C21" s="292"/>
      <c r="D21" s="292"/>
      <c r="E21" s="292"/>
      <c r="F21" s="311" t="s">
        <v>191</v>
      </c>
      <c r="G21" s="312"/>
      <c r="H21" s="312"/>
      <c r="I21" s="312"/>
      <c r="J21" s="312"/>
      <c r="K21" s="313"/>
      <c r="L21" s="265">
        <v>0</v>
      </c>
      <c r="M21" s="297">
        <v>0</v>
      </c>
      <c r="N21" s="298"/>
      <c r="O21" s="298"/>
      <c r="P21" s="299"/>
      <c r="Q21" s="265"/>
      <c r="R21" s="297"/>
      <c r="S21" s="299"/>
      <c r="T21" s="265"/>
      <c r="U21" s="297"/>
      <c r="V21" s="299"/>
      <c r="W21" s="265"/>
      <c r="X21" s="297"/>
      <c r="Y21" s="299"/>
      <c r="Z21" s="301">
        <v>30</v>
      </c>
      <c r="AA21" s="297">
        <f>Z21/100*M21</f>
        <v>0</v>
      </c>
      <c r="AB21" s="299"/>
      <c r="AC21" s="265">
        <v>50</v>
      </c>
      <c r="AD21" s="309">
        <f>AC21/100*M21</f>
        <v>0</v>
      </c>
      <c r="AE21" s="310"/>
      <c r="AF21" s="265">
        <v>20</v>
      </c>
      <c r="AG21" s="309">
        <f>AF21/100*M21</f>
        <v>0</v>
      </c>
      <c r="AH21" s="310"/>
    </row>
    <row r="22" spans="1:34" ht="12.75">
      <c r="A22" s="292"/>
      <c r="B22" s="292"/>
      <c r="C22" s="292"/>
      <c r="D22" s="292"/>
      <c r="E22" s="292"/>
      <c r="F22" s="302"/>
      <c r="G22" s="303"/>
      <c r="H22" s="303"/>
      <c r="I22" s="303"/>
      <c r="J22" s="303"/>
      <c r="K22" s="304"/>
      <c r="L22" s="265"/>
      <c r="M22" s="297"/>
      <c r="N22" s="298"/>
      <c r="O22" s="298"/>
      <c r="P22" s="299"/>
      <c r="Q22" s="265"/>
      <c r="R22" s="297"/>
      <c r="S22" s="299"/>
      <c r="T22" s="265"/>
      <c r="U22" s="297"/>
      <c r="V22" s="299"/>
      <c r="W22" s="265"/>
      <c r="X22" s="297"/>
      <c r="Y22" s="299"/>
      <c r="Z22" s="301"/>
      <c r="AA22" s="297"/>
      <c r="AB22" s="299"/>
      <c r="AC22" s="265"/>
      <c r="AD22" s="309"/>
      <c r="AE22" s="310"/>
      <c r="AF22" s="265"/>
      <c r="AG22" s="309"/>
      <c r="AH22" s="310"/>
    </row>
    <row r="23" spans="1:34" ht="12.75">
      <c r="A23" s="292"/>
      <c r="B23" s="292"/>
      <c r="C23" s="292"/>
      <c r="D23" s="292"/>
      <c r="E23" s="292"/>
      <c r="F23" s="305"/>
      <c r="G23" s="314"/>
      <c r="H23" s="314"/>
      <c r="I23" s="314"/>
      <c r="J23" s="314"/>
      <c r="K23" s="306"/>
      <c r="L23" s="265"/>
      <c r="M23" s="297"/>
      <c r="N23" s="298"/>
      <c r="O23" s="298"/>
      <c r="P23" s="299"/>
      <c r="Q23" s="265"/>
      <c r="R23" s="297"/>
      <c r="S23" s="299"/>
      <c r="T23" s="265"/>
      <c r="U23" s="297"/>
      <c r="V23" s="299"/>
      <c r="W23" s="265"/>
      <c r="X23" s="297"/>
      <c r="Y23" s="299"/>
      <c r="Z23" s="301"/>
      <c r="AA23" s="297"/>
      <c r="AB23" s="299"/>
      <c r="AC23" s="265"/>
      <c r="AD23" s="305"/>
      <c r="AE23" s="306"/>
      <c r="AF23" s="265"/>
      <c r="AG23" s="305"/>
      <c r="AH23" s="306"/>
    </row>
    <row r="24" spans="1:34" ht="12.75">
      <c r="A24" s="292"/>
      <c r="B24" s="292"/>
      <c r="C24" s="292"/>
      <c r="D24" s="292"/>
      <c r="E24" s="292"/>
      <c r="F24" s="285" t="s">
        <v>192</v>
      </c>
      <c r="G24" s="285"/>
      <c r="H24" s="285"/>
      <c r="I24" s="285"/>
      <c r="J24" s="285"/>
      <c r="K24" s="285"/>
      <c r="L24" s="265">
        <v>100</v>
      </c>
      <c r="M24" s="315">
        <f>SUM(M14:M23)</f>
        <v>234263.91</v>
      </c>
      <c r="N24" s="315"/>
      <c r="O24" s="315"/>
      <c r="P24" s="315"/>
      <c r="Q24" s="265"/>
      <c r="R24" s="342">
        <f>SUM(R14:R17)</f>
        <v>0</v>
      </c>
      <c r="S24" s="343"/>
      <c r="T24" s="316"/>
      <c r="U24" s="342">
        <f>SUM(U16:U23)</f>
        <v>0</v>
      </c>
      <c r="V24" s="343"/>
      <c r="W24" s="316"/>
      <c r="X24" s="342">
        <f>SUM(X16:Y18)</f>
        <v>46617.551999999996</v>
      </c>
      <c r="Y24" s="343"/>
      <c r="Z24" s="317"/>
      <c r="AA24" s="342">
        <f>SUM(AA16:AA23)</f>
        <v>46617.551999999996</v>
      </c>
      <c r="AB24" s="343"/>
      <c r="AC24" s="265"/>
      <c r="AD24" s="318">
        <f>SUM(AD16:AD23)</f>
        <v>93235.10399999999</v>
      </c>
      <c r="AE24" s="318"/>
      <c r="AF24" s="265"/>
      <c r="AG24" s="318">
        <f>SUM(AG16:AG23)</f>
        <v>47793.702</v>
      </c>
      <c r="AH24" s="318"/>
    </row>
    <row r="25" spans="1:34" ht="12.75">
      <c r="A25" s="292"/>
      <c r="B25" s="292"/>
      <c r="C25" s="292"/>
      <c r="D25" s="292"/>
      <c r="E25" s="292"/>
      <c r="F25" s="285" t="s">
        <v>193</v>
      </c>
      <c r="G25" s="285"/>
      <c r="H25" s="285"/>
      <c r="I25" s="285"/>
      <c r="J25" s="285"/>
      <c r="K25" s="285"/>
      <c r="L25" s="265"/>
      <c r="M25" s="315">
        <f>SUM(M24)</f>
        <v>234263.91</v>
      </c>
      <c r="N25" s="315"/>
      <c r="O25" s="315"/>
      <c r="P25" s="315"/>
      <c r="Q25" s="265"/>
      <c r="R25" s="342">
        <f>R24</f>
        <v>0</v>
      </c>
      <c r="S25" s="343"/>
      <c r="T25" s="316"/>
      <c r="U25" s="342">
        <f>SUM(R25,U24)</f>
        <v>0</v>
      </c>
      <c r="V25" s="343"/>
      <c r="W25" s="316"/>
      <c r="X25" s="342">
        <f>X24+U25</f>
        <v>46617.551999999996</v>
      </c>
      <c r="Y25" s="343"/>
      <c r="Z25" s="317"/>
      <c r="AA25" s="342">
        <f>AA24+X25</f>
        <v>93235.10399999999</v>
      </c>
      <c r="AB25" s="343"/>
      <c r="AC25" s="265"/>
      <c r="AD25" s="319">
        <f>SUM(AA25,AD24)</f>
        <v>186470.20799999998</v>
      </c>
      <c r="AE25" s="320"/>
      <c r="AF25" s="265"/>
      <c r="AG25" s="321">
        <f>SUM(AD25,AG24)</f>
        <v>234263.90999999997</v>
      </c>
      <c r="AH25" s="322"/>
    </row>
    <row r="26" spans="1:34" ht="12.75">
      <c r="A26" s="323" t="s">
        <v>194</v>
      </c>
      <c r="B26" s="324"/>
      <c r="C26" s="324"/>
      <c r="D26" s="324"/>
      <c r="E26" s="325"/>
      <c r="F26" s="293" t="s">
        <v>184</v>
      </c>
      <c r="G26" s="294"/>
      <c r="H26" s="294"/>
      <c r="I26" s="294"/>
      <c r="J26" s="294"/>
      <c r="K26" s="295"/>
      <c r="L26" s="265">
        <v>100</v>
      </c>
      <c r="M26" s="300">
        <v>0</v>
      </c>
      <c r="N26" s="300"/>
      <c r="O26" s="300"/>
      <c r="P26" s="300"/>
      <c r="Q26" s="265">
        <v>100</v>
      </c>
      <c r="R26" s="297">
        <f>1*M26</f>
        <v>0</v>
      </c>
      <c r="S26" s="299"/>
      <c r="T26" s="265"/>
      <c r="U26" s="297"/>
      <c r="V26" s="299"/>
      <c r="W26" s="265"/>
      <c r="X26" s="297"/>
      <c r="Y26" s="299"/>
      <c r="Z26" s="301"/>
      <c r="AA26" s="297"/>
      <c r="AB26" s="299"/>
      <c r="AC26" s="265"/>
      <c r="AD26" s="305"/>
      <c r="AE26" s="306"/>
      <c r="AF26" s="265"/>
      <c r="AG26" s="305"/>
      <c r="AH26" s="306"/>
    </row>
    <row r="27" spans="1:34" ht="12.75">
      <c r="A27" s="326"/>
      <c r="B27" s="327"/>
      <c r="C27" s="327"/>
      <c r="D27" s="327"/>
      <c r="E27" s="328"/>
      <c r="F27" s="302" t="s">
        <v>185</v>
      </c>
      <c r="G27" s="303"/>
      <c r="H27" s="303"/>
      <c r="I27" s="303"/>
      <c r="J27" s="303"/>
      <c r="K27" s="304"/>
      <c r="L27" s="265">
        <v>100</v>
      </c>
      <c r="M27" s="297">
        <v>0</v>
      </c>
      <c r="N27" s="298"/>
      <c r="O27" s="298"/>
      <c r="P27" s="299"/>
      <c r="Q27" s="265">
        <v>100</v>
      </c>
      <c r="R27" s="297">
        <f>Q27/100*M27</f>
        <v>0</v>
      </c>
      <c r="S27" s="299"/>
      <c r="T27" s="265"/>
      <c r="U27" s="297"/>
      <c r="V27" s="299"/>
      <c r="W27" s="265"/>
      <c r="X27" s="297"/>
      <c r="Y27" s="299"/>
      <c r="Z27" s="301"/>
      <c r="AA27" s="297"/>
      <c r="AB27" s="299"/>
      <c r="AC27" s="265"/>
      <c r="AD27" s="305"/>
      <c r="AE27" s="306"/>
      <c r="AF27" s="265"/>
      <c r="AG27" s="305"/>
      <c r="AH27" s="306"/>
    </row>
    <row r="28" spans="1:34" ht="12.75">
      <c r="A28" s="326"/>
      <c r="B28" s="327"/>
      <c r="C28" s="327"/>
      <c r="D28" s="327"/>
      <c r="E28" s="328"/>
      <c r="F28" s="293" t="s">
        <v>186</v>
      </c>
      <c r="G28" s="294"/>
      <c r="H28" s="294"/>
      <c r="I28" s="294"/>
      <c r="J28" s="294"/>
      <c r="K28" s="295"/>
      <c r="L28" s="265">
        <v>100</v>
      </c>
      <c r="M28" s="300"/>
      <c r="N28" s="300"/>
      <c r="O28" s="300"/>
      <c r="P28" s="300"/>
      <c r="Q28" s="265"/>
      <c r="R28" s="297"/>
      <c r="S28" s="299"/>
      <c r="T28" s="265">
        <v>10</v>
      </c>
      <c r="U28" s="297">
        <f>0.1*M28</f>
        <v>0</v>
      </c>
      <c r="V28" s="299"/>
      <c r="W28" s="265">
        <v>20</v>
      </c>
      <c r="X28" s="297">
        <f>0.2*M28</f>
        <v>0</v>
      </c>
      <c r="Y28" s="299"/>
      <c r="Z28" s="301">
        <v>30</v>
      </c>
      <c r="AA28" s="297">
        <f>0.3*M28</f>
        <v>0</v>
      </c>
      <c r="AB28" s="299"/>
      <c r="AC28" s="265">
        <v>20</v>
      </c>
      <c r="AD28" s="309">
        <f>0.2*M28</f>
        <v>0</v>
      </c>
      <c r="AE28" s="310"/>
      <c r="AF28" s="265">
        <v>20</v>
      </c>
      <c r="AG28" s="309">
        <f>0.2*M28</f>
        <v>0</v>
      </c>
      <c r="AH28" s="310"/>
    </row>
    <row r="29" spans="1:34" ht="12.75">
      <c r="A29" s="326"/>
      <c r="B29" s="327"/>
      <c r="C29" s="327"/>
      <c r="D29" s="327"/>
      <c r="E29" s="328"/>
      <c r="F29" s="293" t="s">
        <v>187</v>
      </c>
      <c r="G29" s="294"/>
      <c r="H29" s="294"/>
      <c r="I29" s="294"/>
      <c r="J29" s="294"/>
      <c r="K29" s="295"/>
      <c r="L29" s="265">
        <v>100</v>
      </c>
      <c r="M29" s="300">
        <v>61128.13</v>
      </c>
      <c r="N29" s="300"/>
      <c r="O29" s="300"/>
      <c r="P29" s="300"/>
      <c r="Q29" s="265"/>
      <c r="R29" s="297"/>
      <c r="S29" s="299"/>
      <c r="T29" s="265"/>
      <c r="U29" s="297"/>
      <c r="V29" s="299"/>
      <c r="W29" s="265">
        <v>10</v>
      </c>
      <c r="X29" s="297">
        <f>0.1*M29</f>
        <v>6112.813</v>
      </c>
      <c r="Y29" s="299"/>
      <c r="Z29" s="301">
        <v>30</v>
      </c>
      <c r="AA29" s="297">
        <f>0.3*M29</f>
        <v>18338.439</v>
      </c>
      <c r="AB29" s="299"/>
      <c r="AC29" s="265">
        <v>40</v>
      </c>
      <c r="AD29" s="309">
        <f>0.4*M29</f>
        <v>24451.252</v>
      </c>
      <c r="AE29" s="310"/>
      <c r="AF29" s="265">
        <v>20</v>
      </c>
      <c r="AG29" s="309">
        <f>0.2*M29</f>
        <v>12225.626</v>
      </c>
      <c r="AH29" s="310"/>
    </row>
    <row r="30" spans="1:34" ht="12.75">
      <c r="A30" s="326"/>
      <c r="B30" s="327"/>
      <c r="C30" s="327"/>
      <c r="D30" s="327"/>
      <c r="E30" s="328"/>
      <c r="F30" s="302" t="s">
        <v>188</v>
      </c>
      <c r="G30" s="303"/>
      <c r="H30" s="303"/>
      <c r="I30" s="303"/>
      <c r="J30" s="303"/>
      <c r="K30" s="304"/>
      <c r="L30" s="265">
        <v>100</v>
      </c>
      <c r="M30" s="297">
        <v>16713.59</v>
      </c>
      <c r="N30" s="298"/>
      <c r="O30" s="298"/>
      <c r="P30" s="299"/>
      <c r="Q30" s="265"/>
      <c r="R30" s="297"/>
      <c r="S30" s="299"/>
      <c r="T30" s="265"/>
      <c r="U30" s="297"/>
      <c r="V30" s="299"/>
      <c r="W30" s="265"/>
      <c r="X30" s="297"/>
      <c r="Y30" s="299"/>
      <c r="Z30" s="301">
        <v>30</v>
      </c>
      <c r="AA30" s="297">
        <f>0.3*M30</f>
        <v>5014.077</v>
      </c>
      <c r="AB30" s="299"/>
      <c r="AC30" s="265">
        <v>50</v>
      </c>
      <c r="AD30" s="309">
        <f>0.5*M30</f>
        <v>8356.795</v>
      </c>
      <c r="AE30" s="310"/>
      <c r="AF30" s="265">
        <v>20</v>
      </c>
      <c r="AG30" s="309">
        <f>0.2*M30</f>
        <v>3342.7180000000003</v>
      </c>
      <c r="AH30" s="310"/>
    </row>
    <row r="31" spans="1:34" ht="12.75">
      <c r="A31" s="326"/>
      <c r="B31" s="327"/>
      <c r="C31" s="327"/>
      <c r="D31" s="327"/>
      <c r="E31" s="328"/>
      <c r="F31" s="302" t="s">
        <v>189</v>
      </c>
      <c r="G31" s="303"/>
      <c r="H31" s="303"/>
      <c r="I31" s="303"/>
      <c r="J31" s="303"/>
      <c r="K31" s="304"/>
      <c r="L31" s="265">
        <v>100</v>
      </c>
      <c r="M31" s="297">
        <v>405.36</v>
      </c>
      <c r="N31" s="298"/>
      <c r="O31" s="298"/>
      <c r="P31" s="299"/>
      <c r="Q31" s="265"/>
      <c r="R31" s="297"/>
      <c r="S31" s="299"/>
      <c r="T31" s="265"/>
      <c r="U31" s="297"/>
      <c r="V31" s="299"/>
      <c r="W31" s="265">
        <v>40</v>
      </c>
      <c r="X31" s="297">
        <f>W31/100*M31</f>
        <v>162.144</v>
      </c>
      <c r="Y31" s="299"/>
      <c r="Z31" s="301">
        <v>30</v>
      </c>
      <c r="AA31" s="297">
        <f>Z31/100*M31</f>
        <v>121.608</v>
      </c>
      <c r="AB31" s="299"/>
      <c r="AC31" s="265">
        <v>30</v>
      </c>
      <c r="AD31" s="309">
        <f>AC31/100*M31</f>
        <v>121.608</v>
      </c>
      <c r="AE31" s="310"/>
      <c r="AF31" s="265"/>
      <c r="AG31" s="309"/>
      <c r="AH31" s="310"/>
    </row>
    <row r="32" spans="1:34" ht="12.75">
      <c r="A32" s="326"/>
      <c r="B32" s="327"/>
      <c r="C32" s="327"/>
      <c r="D32" s="327"/>
      <c r="E32" s="328"/>
      <c r="F32" s="302" t="s">
        <v>190</v>
      </c>
      <c r="G32" s="303"/>
      <c r="H32" s="303"/>
      <c r="I32" s="303"/>
      <c r="J32" s="303"/>
      <c r="K32" s="304"/>
      <c r="L32" s="265">
        <v>100</v>
      </c>
      <c r="M32" s="297">
        <v>0</v>
      </c>
      <c r="N32" s="298"/>
      <c r="O32" s="298"/>
      <c r="P32" s="299"/>
      <c r="Q32" s="265"/>
      <c r="R32" s="297"/>
      <c r="S32" s="299"/>
      <c r="T32" s="265">
        <v>20</v>
      </c>
      <c r="U32" s="297">
        <f>0.2*M32</f>
        <v>0</v>
      </c>
      <c r="V32" s="299"/>
      <c r="W32" s="265">
        <v>30</v>
      </c>
      <c r="X32" s="297">
        <f>0.3*M32</f>
        <v>0</v>
      </c>
      <c r="Y32" s="299"/>
      <c r="Z32" s="301">
        <v>30</v>
      </c>
      <c r="AA32" s="297">
        <f>0.3*M32</f>
        <v>0</v>
      </c>
      <c r="AB32" s="299"/>
      <c r="AC32" s="265">
        <v>20</v>
      </c>
      <c r="AD32" s="309">
        <f>0.2*M32</f>
        <v>0</v>
      </c>
      <c r="AE32" s="310"/>
      <c r="AF32" s="265"/>
      <c r="AG32" s="309"/>
      <c r="AH32" s="310"/>
    </row>
    <row r="33" spans="1:34" ht="12.75">
      <c r="A33" s="326"/>
      <c r="B33" s="327"/>
      <c r="C33" s="327"/>
      <c r="D33" s="327"/>
      <c r="E33" s="328"/>
      <c r="F33" s="311" t="s">
        <v>191</v>
      </c>
      <c r="G33" s="312"/>
      <c r="H33" s="312"/>
      <c r="I33" s="312"/>
      <c r="J33" s="312"/>
      <c r="K33" s="313"/>
      <c r="L33" s="291"/>
      <c r="M33" s="297">
        <v>0</v>
      </c>
      <c r="N33" s="298"/>
      <c r="O33" s="298"/>
      <c r="P33" s="299"/>
      <c r="Q33" s="291"/>
      <c r="R33" s="297"/>
      <c r="S33" s="299"/>
      <c r="T33" s="291"/>
      <c r="U33" s="297"/>
      <c r="V33" s="299"/>
      <c r="W33" s="291"/>
      <c r="X33" s="297"/>
      <c r="Y33" s="299"/>
      <c r="Z33" s="329">
        <v>40</v>
      </c>
      <c r="AA33" s="297">
        <f>Z33/100*M33</f>
        <v>0</v>
      </c>
      <c r="AB33" s="299"/>
      <c r="AC33" s="291">
        <v>40</v>
      </c>
      <c r="AD33" s="309">
        <f>AC33/100*M33</f>
        <v>0</v>
      </c>
      <c r="AE33" s="310"/>
      <c r="AF33" s="291">
        <v>20</v>
      </c>
      <c r="AG33" s="309">
        <f>AF33/100*M33</f>
        <v>0</v>
      </c>
      <c r="AH33" s="310"/>
    </row>
    <row r="34" spans="1:34" ht="12.75">
      <c r="A34" s="326"/>
      <c r="B34" s="327"/>
      <c r="C34" s="327"/>
      <c r="D34" s="327"/>
      <c r="E34" s="328"/>
      <c r="F34" s="305"/>
      <c r="G34" s="314"/>
      <c r="H34" s="314"/>
      <c r="I34" s="314"/>
      <c r="J34" s="314"/>
      <c r="K34" s="306"/>
      <c r="L34" s="265"/>
      <c r="M34" s="305"/>
      <c r="N34" s="314"/>
      <c r="O34" s="314"/>
      <c r="P34" s="306"/>
      <c r="Q34" s="265"/>
      <c r="R34" s="305"/>
      <c r="S34" s="306"/>
      <c r="T34" s="265"/>
      <c r="U34" s="305"/>
      <c r="V34" s="306"/>
      <c r="W34" s="265"/>
      <c r="X34" s="305"/>
      <c r="Y34" s="306"/>
      <c r="Z34" s="301"/>
      <c r="AA34" s="305"/>
      <c r="AB34" s="306"/>
      <c r="AC34" s="265"/>
      <c r="AD34" s="309"/>
      <c r="AE34" s="310"/>
      <c r="AF34" s="265"/>
      <c r="AG34" s="305"/>
      <c r="AH34" s="306"/>
    </row>
    <row r="35" spans="1:34" ht="12.75">
      <c r="A35" s="326"/>
      <c r="B35" s="327"/>
      <c r="C35" s="327"/>
      <c r="D35" s="327"/>
      <c r="E35" s="328"/>
      <c r="F35" s="285" t="s">
        <v>192</v>
      </c>
      <c r="G35" s="285"/>
      <c r="H35" s="285"/>
      <c r="I35" s="285"/>
      <c r="J35" s="285"/>
      <c r="K35" s="285"/>
      <c r="L35" s="265">
        <v>100</v>
      </c>
      <c r="M35" s="321">
        <f>SUM(M26:M34)</f>
        <v>78247.08</v>
      </c>
      <c r="N35" s="322"/>
      <c r="O35" s="322"/>
      <c r="P35" s="322"/>
      <c r="Q35" s="265"/>
      <c r="R35" s="342">
        <f>SUM(R26:R34)</f>
        <v>0</v>
      </c>
      <c r="S35" s="343"/>
      <c r="T35" s="316"/>
      <c r="U35" s="342">
        <f>SUM(U28:V32)</f>
        <v>0</v>
      </c>
      <c r="V35" s="343"/>
      <c r="W35" s="316"/>
      <c r="X35" s="342">
        <f>SUM(X28:Y32)</f>
        <v>6274.957</v>
      </c>
      <c r="Y35" s="343"/>
      <c r="Z35" s="317"/>
      <c r="AA35" s="342">
        <f>SUM(AA28:AB33)</f>
        <v>23474.124</v>
      </c>
      <c r="AB35" s="343"/>
      <c r="AC35" s="265"/>
      <c r="AD35" s="318">
        <f>SUM(AD28:AE33)</f>
        <v>32929.655</v>
      </c>
      <c r="AE35" s="318"/>
      <c r="AF35" s="265"/>
      <c r="AG35" s="318">
        <f>SUM(AG28:AH33)</f>
        <v>15568.344000000001</v>
      </c>
      <c r="AH35" s="322"/>
    </row>
    <row r="36" spans="1:34" ht="12.75">
      <c r="A36" s="330"/>
      <c r="B36" s="331"/>
      <c r="C36" s="331"/>
      <c r="D36" s="331"/>
      <c r="E36" s="332"/>
      <c r="F36" s="285" t="s">
        <v>193</v>
      </c>
      <c r="G36" s="285"/>
      <c r="H36" s="285"/>
      <c r="I36" s="285"/>
      <c r="J36" s="285"/>
      <c r="K36" s="285"/>
      <c r="L36" s="265">
        <v>100</v>
      </c>
      <c r="M36" s="315">
        <f>SUM(M35)</f>
        <v>78247.08</v>
      </c>
      <c r="N36" s="315"/>
      <c r="O36" s="315"/>
      <c r="P36" s="315"/>
      <c r="Q36" s="265"/>
      <c r="R36" s="342">
        <f>R35</f>
        <v>0</v>
      </c>
      <c r="S36" s="343"/>
      <c r="T36" s="265"/>
      <c r="U36" s="342">
        <f>R36+U35</f>
        <v>0</v>
      </c>
      <c r="V36" s="343"/>
      <c r="W36" s="265"/>
      <c r="X36" s="342">
        <f>U36+X35</f>
        <v>6274.957</v>
      </c>
      <c r="Y36" s="343"/>
      <c r="Z36" s="301"/>
      <c r="AA36" s="342">
        <f>X36+AA35</f>
        <v>29749.081</v>
      </c>
      <c r="AB36" s="343"/>
      <c r="AC36" s="265"/>
      <c r="AD36" s="321">
        <f>AA36+AD35</f>
        <v>62678.736</v>
      </c>
      <c r="AE36" s="322"/>
      <c r="AF36" s="265"/>
      <c r="AG36" s="321">
        <f>AD36+AG35</f>
        <v>78247.08</v>
      </c>
      <c r="AH36" s="322"/>
    </row>
    <row r="37" spans="1:34" ht="12.75">
      <c r="A37" s="260"/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5"/>
      <c r="AB37" s="265"/>
      <c r="AC37" s="265"/>
      <c r="AD37" s="305"/>
      <c r="AE37" s="306"/>
      <c r="AF37" s="265"/>
      <c r="AG37" s="305"/>
      <c r="AH37" s="306"/>
    </row>
    <row r="38" spans="1:34" ht="12.75">
      <c r="A38" s="333" t="s">
        <v>195</v>
      </c>
      <c r="B38" s="334"/>
      <c r="C38" s="334"/>
      <c r="D38" s="334"/>
      <c r="E38" s="335"/>
      <c r="F38" s="285" t="s">
        <v>196</v>
      </c>
      <c r="G38" s="285"/>
      <c r="H38" s="285"/>
      <c r="I38" s="285"/>
      <c r="J38" s="285"/>
      <c r="K38" s="285"/>
      <c r="L38" s="265">
        <v>100</v>
      </c>
      <c r="M38" s="318">
        <f>M25+M36</f>
        <v>312510.99</v>
      </c>
      <c r="N38" s="322"/>
      <c r="O38" s="322"/>
      <c r="P38" s="322"/>
      <c r="Q38" s="316">
        <v>25</v>
      </c>
      <c r="R38" s="342">
        <f>R25+R36</f>
        <v>0</v>
      </c>
      <c r="S38" s="343"/>
      <c r="T38" s="316">
        <v>25</v>
      </c>
      <c r="U38" s="342">
        <f>U24+U35</f>
        <v>0</v>
      </c>
      <c r="V38" s="343"/>
      <c r="W38" s="316">
        <v>25</v>
      </c>
      <c r="X38" s="342">
        <f>X24+X35</f>
        <v>52892.509</v>
      </c>
      <c r="Y38" s="343"/>
      <c r="Z38" s="317">
        <v>25</v>
      </c>
      <c r="AA38" s="342">
        <f>AA24+AA35</f>
        <v>70091.67599999999</v>
      </c>
      <c r="AB38" s="343"/>
      <c r="AC38" s="265"/>
      <c r="AD38" s="318">
        <f>AD24+AD35</f>
        <v>126164.75899999999</v>
      </c>
      <c r="AE38" s="322"/>
      <c r="AF38" s="265"/>
      <c r="AG38" s="318">
        <f>AG24+AG35</f>
        <v>63362.046</v>
      </c>
      <c r="AH38" s="322"/>
    </row>
    <row r="39" spans="1:34" ht="12.75">
      <c r="A39" s="336"/>
      <c r="B39" s="337"/>
      <c r="C39" s="337"/>
      <c r="D39" s="337"/>
      <c r="E39" s="338"/>
      <c r="F39" s="285" t="s">
        <v>193</v>
      </c>
      <c r="G39" s="285"/>
      <c r="H39" s="285"/>
      <c r="I39" s="285"/>
      <c r="J39" s="285"/>
      <c r="K39" s="285"/>
      <c r="L39" s="265">
        <v>100</v>
      </c>
      <c r="M39" s="318">
        <f>M38</f>
        <v>312510.99</v>
      </c>
      <c r="N39" s="322"/>
      <c r="O39" s="322"/>
      <c r="P39" s="322"/>
      <c r="Q39" s="316">
        <v>25</v>
      </c>
      <c r="R39" s="342">
        <f>R38</f>
        <v>0</v>
      </c>
      <c r="S39" s="343"/>
      <c r="T39" s="316">
        <v>25</v>
      </c>
      <c r="U39" s="342">
        <f>R39+U38</f>
        <v>0</v>
      </c>
      <c r="V39" s="343"/>
      <c r="W39" s="316">
        <v>25</v>
      </c>
      <c r="X39" s="342">
        <f>U39+X38</f>
        <v>52892.509</v>
      </c>
      <c r="Y39" s="343"/>
      <c r="Z39" s="316">
        <v>25</v>
      </c>
      <c r="AA39" s="342">
        <f>X39+AA38</f>
        <v>122984.185</v>
      </c>
      <c r="AB39" s="343"/>
      <c r="AC39" s="265"/>
      <c r="AD39" s="321">
        <f>AA39+AD38</f>
        <v>249148.944</v>
      </c>
      <c r="AE39" s="322"/>
      <c r="AF39" s="265"/>
      <c r="AG39" s="321">
        <f>AD39+AG38</f>
        <v>312510.99</v>
      </c>
      <c r="AH39" s="322"/>
    </row>
    <row r="40" spans="1:34" ht="12.75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</row>
    <row r="41" spans="1:34" ht="12.75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</row>
    <row r="42" spans="1:34" ht="12.75">
      <c r="A42" s="339" t="s">
        <v>197</v>
      </c>
      <c r="B42" s="339"/>
      <c r="C42" s="339"/>
      <c r="D42" s="339"/>
      <c r="E42" s="339"/>
      <c r="F42" s="339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</row>
    <row r="43" spans="1:34" ht="12.75">
      <c r="A43" s="260"/>
      <c r="B43" s="260"/>
      <c r="C43" s="260"/>
      <c r="D43" s="260"/>
      <c r="E43" s="260"/>
      <c r="F43" s="260"/>
      <c r="G43" s="260"/>
      <c r="H43" s="260"/>
      <c r="I43" s="260"/>
      <c r="J43" s="340" t="s">
        <v>198</v>
      </c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260"/>
      <c r="AA43" s="260"/>
      <c r="AB43" s="260"/>
      <c r="AC43" s="260"/>
      <c r="AD43" s="260"/>
      <c r="AE43" s="260"/>
      <c r="AF43" s="260"/>
      <c r="AG43" s="260"/>
      <c r="AH43" s="260"/>
    </row>
    <row r="44" spans="1:34" ht="12.75">
      <c r="A44" s="341"/>
      <c r="B44" s="341"/>
      <c r="C44" s="341"/>
      <c r="D44" s="341"/>
      <c r="E44" s="341"/>
      <c r="F44" s="341"/>
      <c r="G44" s="260"/>
      <c r="H44" s="260"/>
      <c r="I44" s="260"/>
      <c r="J44" s="261" t="s">
        <v>199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0"/>
      <c r="AA44" s="260"/>
      <c r="AB44" s="260"/>
      <c r="AC44" s="260"/>
      <c r="AD44" s="260"/>
      <c r="AE44" s="260"/>
      <c r="AF44" s="260"/>
      <c r="AG44" s="260"/>
      <c r="AH44" s="260"/>
    </row>
  </sheetData>
  <sheetProtection/>
  <mergeCells count="234">
    <mergeCell ref="AG12:AH12"/>
    <mergeCell ref="U21:V21"/>
    <mergeCell ref="R21:S21"/>
    <mergeCell ref="U20:V20"/>
    <mergeCell ref="R20:S20"/>
    <mergeCell ref="U23:V23"/>
    <mergeCell ref="R23:S23"/>
    <mergeCell ref="U22:V22"/>
    <mergeCell ref="R22:S22"/>
    <mergeCell ref="U25:V25"/>
    <mergeCell ref="R25:S25"/>
    <mergeCell ref="U24:V24"/>
    <mergeCell ref="R24:S24"/>
    <mergeCell ref="U33:V33"/>
    <mergeCell ref="R33:S33"/>
    <mergeCell ref="U32:V32"/>
    <mergeCell ref="R32:S32"/>
    <mergeCell ref="U35:V35"/>
    <mergeCell ref="R35:S35"/>
    <mergeCell ref="U34:V34"/>
    <mergeCell ref="R34:S34"/>
    <mergeCell ref="U36:V36"/>
    <mergeCell ref="R36:S36"/>
    <mergeCell ref="A42:F42"/>
    <mergeCell ref="J43:Y43"/>
    <mergeCell ref="A44:F44"/>
    <mergeCell ref="J44:Y44"/>
    <mergeCell ref="AG38:AH38"/>
    <mergeCell ref="F39:K39"/>
    <mergeCell ref="M39:P39"/>
    <mergeCell ref="R39:S39"/>
    <mergeCell ref="U39:V39"/>
    <mergeCell ref="X39:Y39"/>
    <mergeCell ref="AA39:AB39"/>
    <mergeCell ref="AD39:AE39"/>
    <mergeCell ref="AG39:AH39"/>
    <mergeCell ref="AD37:AE37"/>
    <mergeCell ref="AG37:AH37"/>
    <mergeCell ref="A38:E39"/>
    <mergeCell ref="F38:K38"/>
    <mergeCell ref="M38:P38"/>
    <mergeCell ref="R38:S38"/>
    <mergeCell ref="U38:V38"/>
    <mergeCell ref="X38:Y38"/>
    <mergeCell ref="AA38:AB38"/>
    <mergeCell ref="AD38:AE38"/>
    <mergeCell ref="X36:Y36"/>
    <mergeCell ref="AA36:AB36"/>
    <mergeCell ref="AD36:AE36"/>
    <mergeCell ref="AG36:AH36"/>
    <mergeCell ref="F36:K36"/>
    <mergeCell ref="M36:P36"/>
    <mergeCell ref="X35:Y35"/>
    <mergeCell ref="AA35:AB35"/>
    <mergeCell ref="AD35:AE35"/>
    <mergeCell ref="AG35:AH35"/>
    <mergeCell ref="F35:K35"/>
    <mergeCell ref="M35:P35"/>
    <mergeCell ref="X34:Y34"/>
    <mergeCell ref="AA34:AB34"/>
    <mergeCell ref="AD34:AE34"/>
    <mergeCell ref="AG34:AH34"/>
    <mergeCell ref="F34:K34"/>
    <mergeCell ref="M34:P34"/>
    <mergeCell ref="X33:Y33"/>
    <mergeCell ref="AA33:AB33"/>
    <mergeCell ref="AD33:AE33"/>
    <mergeCell ref="AG33:AH33"/>
    <mergeCell ref="F33:K33"/>
    <mergeCell ref="M33:P33"/>
    <mergeCell ref="X32:Y32"/>
    <mergeCell ref="AA32:AB32"/>
    <mergeCell ref="AD32:AE32"/>
    <mergeCell ref="AG32:AH32"/>
    <mergeCell ref="F32:K32"/>
    <mergeCell ref="M32:P32"/>
    <mergeCell ref="AG30:AH30"/>
    <mergeCell ref="F31:K31"/>
    <mergeCell ref="M31:P31"/>
    <mergeCell ref="R31:S31"/>
    <mergeCell ref="U31:V31"/>
    <mergeCell ref="X31:Y31"/>
    <mergeCell ref="AA31:AB31"/>
    <mergeCell ref="AD31:AE31"/>
    <mergeCell ref="AG31:AH31"/>
    <mergeCell ref="R30:S30"/>
    <mergeCell ref="U30:V30"/>
    <mergeCell ref="X30:Y30"/>
    <mergeCell ref="AA30:AB30"/>
    <mergeCell ref="AD30:AE30"/>
    <mergeCell ref="AG28:AH28"/>
    <mergeCell ref="F29:K29"/>
    <mergeCell ref="M29:P29"/>
    <mergeCell ref="R29:S29"/>
    <mergeCell ref="U29:V29"/>
    <mergeCell ref="X29:Y29"/>
    <mergeCell ref="AA29:AB29"/>
    <mergeCell ref="AD29:AE29"/>
    <mergeCell ref="AG29:AH29"/>
    <mergeCell ref="R28:S28"/>
    <mergeCell ref="U28:V28"/>
    <mergeCell ref="X28:Y28"/>
    <mergeCell ref="AA28:AB28"/>
    <mergeCell ref="AD28:AE28"/>
    <mergeCell ref="AG26:AH26"/>
    <mergeCell ref="F27:K27"/>
    <mergeCell ref="M27:P27"/>
    <mergeCell ref="R27:S27"/>
    <mergeCell ref="U27:V27"/>
    <mergeCell ref="X27:Y27"/>
    <mergeCell ref="AA27:AB27"/>
    <mergeCell ref="AD27:AE27"/>
    <mergeCell ref="AG27:AH27"/>
    <mergeCell ref="R26:S26"/>
    <mergeCell ref="U26:V26"/>
    <mergeCell ref="X26:Y26"/>
    <mergeCell ref="AA26:AB26"/>
    <mergeCell ref="AD26:AE26"/>
    <mergeCell ref="A26:E36"/>
    <mergeCell ref="F26:K26"/>
    <mergeCell ref="M26:P26"/>
    <mergeCell ref="F28:K28"/>
    <mergeCell ref="M28:P28"/>
    <mergeCell ref="F30:K30"/>
    <mergeCell ref="M30:P30"/>
    <mergeCell ref="X25:Y25"/>
    <mergeCell ref="AA25:AB25"/>
    <mergeCell ref="AD25:AE25"/>
    <mergeCell ref="AG25:AH25"/>
    <mergeCell ref="F25:K25"/>
    <mergeCell ref="M25:P25"/>
    <mergeCell ref="X24:Y24"/>
    <mergeCell ref="AA24:AB24"/>
    <mergeCell ref="AD24:AE24"/>
    <mergeCell ref="AG24:AH24"/>
    <mergeCell ref="F24:K24"/>
    <mergeCell ref="M24:P24"/>
    <mergeCell ref="X23:Y23"/>
    <mergeCell ref="AA23:AB23"/>
    <mergeCell ref="AD23:AE23"/>
    <mergeCell ref="AG23:AH23"/>
    <mergeCell ref="F23:K23"/>
    <mergeCell ref="M23:P23"/>
    <mergeCell ref="X22:Y22"/>
    <mergeCell ref="AA22:AB22"/>
    <mergeCell ref="AD22:AE22"/>
    <mergeCell ref="AG22:AH22"/>
    <mergeCell ref="F22:K22"/>
    <mergeCell ref="M22:P22"/>
    <mergeCell ref="X21:Y21"/>
    <mergeCell ref="AA21:AB21"/>
    <mergeCell ref="AD21:AE21"/>
    <mergeCell ref="AG21:AH21"/>
    <mergeCell ref="F21:K21"/>
    <mergeCell ref="M21:P21"/>
    <mergeCell ref="X20:Y20"/>
    <mergeCell ref="AA20:AB20"/>
    <mergeCell ref="AD20:AE20"/>
    <mergeCell ref="AG20:AH20"/>
    <mergeCell ref="F20:K20"/>
    <mergeCell ref="M20:P20"/>
    <mergeCell ref="AG18:AH18"/>
    <mergeCell ref="F19:K19"/>
    <mergeCell ref="M19:P19"/>
    <mergeCell ref="R19:S19"/>
    <mergeCell ref="U19:V19"/>
    <mergeCell ref="X19:Y19"/>
    <mergeCell ref="AA19:AB19"/>
    <mergeCell ref="AD19:AE19"/>
    <mergeCell ref="AG19:AH19"/>
    <mergeCell ref="R18:S18"/>
    <mergeCell ref="U18:V18"/>
    <mergeCell ref="X18:Y18"/>
    <mergeCell ref="AA18:AB18"/>
    <mergeCell ref="AD18:AE18"/>
    <mergeCell ref="AG16:AH16"/>
    <mergeCell ref="F17:K17"/>
    <mergeCell ref="M17:P17"/>
    <mergeCell ref="R17:S17"/>
    <mergeCell ref="U17:V17"/>
    <mergeCell ref="X17:Y17"/>
    <mergeCell ref="AA17:AB17"/>
    <mergeCell ref="AD17:AE17"/>
    <mergeCell ref="AG17:AH17"/>
    <mergeCell ref="R16:S16"/>
    <mergeCell ref="U16:V16"/>
    <mergeCell ref="X16:Y16"/>
    <mergeCell ref="AA16:AB16"/>
    <mergeCell ref="AD16:AE16"/>
    <mergeCell ref="AG14:AH14"/>
    <mergeCell ref="F15:K15"/>
    <mergeCell ref="M15:P15"/>
    <mergeCell ref="R15:S15"/>
    <mergeCell ref="U15:V15"/>
    <mergeCell ref="X15:Y15"/>
    <mergeCell ref="AA15:AB15"/>
    <mergeCell ref="AD15:AE15"/>
    <mergeCell ref="AG15:AH15"/>
    <mergeCell ref="R14:S14"/>
    <mergeCell ref="U14:V14"/>
    <mergeCell ref="X14:Y14"/>
    <mergeCell ref="AA14:AB14"/>
    <mergeCell ref="AD14:AE14"/>
    <mergeCell ref="A14:E25"/>
    <mergeCell ref="F14:K14"/>
    <mergeCell ref="M14:P14"/>
    <mergeCell ref="F16:K16"/>
    <mergeCell ref="M16:P16"/>
    <mergeCell ref="F18:K18"/>
    <mergeCell ref="M18:P18"/>
    <mergeCell ref="M13:P13"/>
    <mergeCell ref="R13:S13"/>
    <mergeCell ref="U13:V13"/>
    <mergeCell ref="X13:Y13"/>
    <mergeCell ref="AA13:AB13"/>
    <mergeCell ref="AD13:AE13"/>
    <mergeCell ref="AG13:AH13"/>
    <mergeCell ref="Q12:S12"/>
    <mergeCell ref="AD12:AE12"/>
    <mergeCell ref="T12:V12"/>
    <mergeCell ref="W12:Y12"/>
    <mergeCell ref="Z12:AB12"/>
    <mergeCell ref="A12:E13"/>
    <mergeCell ref="F12:K13"/>
    <mergeCell ref="M12:P12"/>
    <mergeCell ref="J9:Y9"/>
    <mergeCell ref="AA9:AE9"/>
    <mergeCell ref="AG9:AH9"/>
    <mergeCell ref="F11:N11"/>
    <mergeCell ref="Z3:AH3"/>
    <mergeCell ref="B6:C6"/>
    <mergeCell ref="H6:N6"/>
    <mergeCell ref="P6:S6"/>
    <mergeCell ref="U6:AH6"/>
  </mergeCells>
  <printOptions/>
  <pageMargins left="0.511811024" right="0.511811024" top="0.38" bottom="0.39" header="0.31496062" footer="0.31496062"/>
  <pageSetup orientation="landscape" paperSize="9" scale="88" r:id="rId3"/>
  <legacyDrawing r:id="rId2"/>
  <oleObjects>
    <oleObject progId="Paint.Picture" shapeId="16802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7997</cp:lastModifiedBy>
  <cp:lastPrinted>2015-02-10T20:21:18Z</cp:lastPrinted>
  <dcterms:created xsi:type="dcterms:W3CDTF">1998-10-30T18:34:56Z</dcterms:created>
  <dcterms:modified xsi:type="dcterms:W3CDTF">2015-02-10T20:23:02Z</dcterms:modified>
  <cp:category/>
  <cp:version/>
  <cp:contentType/>
  <cp:contentStatus/>
</cp:coreProperties>
</file>