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65" tabRatio="990" activeTab="0"/>
  </bookViews>
  <sheets>
    <sheet name="Custos " sheetId="1" r:id="rId1"/>
    <sheet name="Valores" sheetId="2" r:id="rId2"/>
    <sheet name="Memoria de Calculo" sheetId="3" r:id="rId3"/>
    <sheet name="Tabela de Preços" sheetId="4" r:id="rId4"/>
    <sheet name="Descrição " sheetId="5" r:id="rId5"/>
    <sheet name="Horário" sheetId="6" r:id="rId6"/>
    <sheet name="Rota" sheetId="7" r:id="rId7"/>
    <sheet name="Parametro" sheetId="8" state="hidden" r:id="rId8"/>
    <sheet name="ITENS" sheetId="9" r:id="rId9"/>
  </sheets>
  <externalReferences>
    <externalReference r:id="rId12"/>
  </externalReferences>
  <definedNames>
    <definedName name="Rota">'Descrição '!$B$7:$B$12</definedName>
  </definedNames>
  <calcPr fullCalcOnLoad="1"/>
</workbook>
</file>

<file path=xl/sharedStrings.xml><?xml version="1.0" encoding="utf-8"?>
<sst xmlns="http://schemas.openxmlformats.org/spreadsheetml/2006/main" count="979" uniqueCount="437">
  <si>
    <t>COMPOSIÇÃO DE CUSTOS E FORMAÇÃO DE PREÇOS</t>
  </si>
  <si>
    <t>Item</t>
  </si>
  <si>
    <t>Percurso:</t>
  </si>
  <si>
    <t>Veículo:</t>
  </si>
  <si>
    <t>DADOS COMPLEMENTARES</t>
  </si>
  <si>
    <t>Tipo de serviço</t>
  </si>
  <si>
    <t>Salário normativo da categoria</t>
  </si>
  <si>
    <t>Preço médio do litro de combustível (R$/litro).</t>
  </si>
  <si>
    <t>Categoria profissional</t>
  </si>
  <si>
    <t>Motorista</t>
  </si>
  <si>
    <t>Total</t>
  </si>
  <si>
    <t>Data base da categoria</t>
  </si>
  <si>
    <t>Custo de Óleos e Lubrificantes</t>
  </si>
  <si>
    <t>CÁLCULO DOS CUSTOS FIXOS</t>
  </si>
  <si>
    <t>Valor Base do Veiculo de Acordo com Tabela</t>
  </si>
  <si>
    <t>Depreciação</t>
  </si>
  <si>
    <t>Custo de Rodagem</t>
  </si>
  <si>
    <t xml:space="preserve">Fator de Remuneração Anual Veiculo: </t>
  </si>
  <si>
    <t>Vida Útil Estimada</t>
  </si>
  <si>
    <t>Ano Fabricação</t>
  </si>
  <si>
    <t>Faixa de idade</t>
  </si>
  <si>
    <t>Fator de Remuneração</t>
  </si>
  <si>
    <t>Quantidade de Pneus</t>
  </si>
  <si>
    <t>MICRO</t>
  </si>
  <si>
    <t>Preço médio do pneu (R$/pneu).</t>
  </si>
  <si>
    <t>ÔNIBUS</t>
  </si>
  <si>
    <t>Remuneração do Investimento</t>
  </si>
  <si>
    <t xml:space="preserve">Fator de Remuneração Anual Veiculo </t>
  </si>
  <si>
    <t>Total Pneus Traseiros</t>
  </si>
  <si>
    <t>Encargos Sociais para optantes do Simples Nacional</t>
  </si>
  <si>
    <t>Vida Útil Estimada Dianteiro</t>
  </si>
  <si>
    <t>Encargos Sociais não optante do Simples Nacional</t>
  </si>
  <si>
    <t>Custos com Pessoal</t>
  </si>
  <si>
    <t>Salários</t>
  </si>
  <si>
    <t>Qtde</t>
  </si>
  <si>
    <t>Valor</t>
  </si>
  <si>
    <t>Total Pneus Dianteiro</t>
  </si>
  <si>
    <t>Custo Total de Rodagem</t>
  </si>
  <si>
    <t>Custo de Manutenção</t>
  </si>
  <si>
    <t xml:space="preserve"> </t>
  </si>
  <si>
    <t>INSS</t>
  </si>
  <si>
    <t>Custo peças e assessórios</t>
  </si>
  <si>
    <t>Custos Variáveis</t>
  </si>
  <si>
    <t xml:space="preserve">INCRA </t>
  </si>
  <si>
    <t>Salário educação</t>
  </si>
  <si>
    <t>FGTS</t>
  </si>
  <si>
    <t xml:space="preserve">Seguro acidente do trabalho </t>
  </si>
  <si>
    <t>SEBRAE</t>
  </si>
  <si>
    <t>TOTAL DOS CUSTOS VARIÁVEIS</t>
  </si>
  <si>
    <t xml:space="preserve">Total Grupo A </t>
  </si>
  <si>
    <t xml:space="preserve">TOTAL DOS CUSTOS </t>
  </si>
  <si>
    <t xml:space="preserve">Custos Indiretos </t>
  </si>
  <si>
    <t>GRUPO B – Tempo Não Trabalhado</t>
  </si>
  <si>
    <t>Base de Cálculo (Custos Totais)</t>
  </si>
  <si>
    <t>Custos Indiretos</t>
  </si>
  <si>
    <t>Aviso Prévio trabalhado</t>
  </si>
  <si>
    <t xml:space="preserve"> Lucro</t>
  </si>
  <si>
    <t>Base de Cálculo (Custos Totais + Custos Indiretos)</t>
  </si>
  <si>
    <t>Lucro</t>
  </si>
  <si>
    <t>Licença paternidade</t>
  </si>
  <si>
    <t xml:space="preserve">13º Salário </t>
  </si>
  <si>
    <t>Tributos</t>
  </si>
  <si>
    <t xml:space="preserve">Total Grupo B' </t>
  </si>
  <si>
    <t>Base de Calculo (Custos Variáveis + Custo Fixo + Custos Indiretos e Lucro)</t>
  </si>
  <si>
    <t>ISS</t>
  </si>
  <si>
    <t>GRUPO C</t>
  </si>
  <si>
    <t>PIS</t>
  </si>
  <si>
    <t>Aviso prévio indenizado</t>
  </si>
  <si>
    <t>COFINS</t>
  </si>
  <si>
    <t>Indenização adicional</t>
  </si>
  <si>
    <t>SIMPLES</t>
  </si>
  <si>
    <t>Total de tributos</t>
  </si>
  <si>
    <t>Incidência dos encargos dos grupo A e B</t>
  </si>
  <si>
    <t>Total do grupo C</t>
  </si>
  <si>
    <t>Total dos Encargos Sociais</t>
  </si>
  <si>
    <t>Auxílio Alimentação</t>
  </si>
  <si>
    <t>Ticket Alimentação/Refeição</t>
  </si>
  <si>
    <t>Percentual da participação do empregado</t>
  </si>
  <si>
    <t>Total Auxílio Alimentação</t>
  </si>
  <si>
    <t>Custos com Uniformes</t>
  </si>
  <si>
    <t>Uniforme</t>
  </si>
  <si>
    <t>TAXAS</t>
  </si>
  <si>
    <t>IPVA (1% sobre o valor do veiculo )</t>
  </si>
  <si>
    <t>DPVAT (1/12 avos)</t>
  </si>
  <si>
    <t>Licenciamento (1/12 avos)</t>
  </si>
  <si>
    <t>Total das Taxas</t>
  </si>
  <si>
    <t>TOTAL CUSTOS FIXOS</t>
  </si>
  <si>
    <t>VALORES</t>
  </si>
  <si>
    <t>Descrição</t>
  </si>
  <si>
    <t>Veículo</t>
  </si>
  <si>
    <t>Insumos</t>
  </si>
  <si>
    <t>Uniformes</t>
  </si>
  <si>
    <t>Combustível</t>
  </si>
  <si>
    <t>Qtde/ano</t>
  </si>
  <si>
    <t>Qtde/mês</t>
  </si>
  <si>
    <t>Valor/mês</t>
  </si>
  <si>
    <t>Categoria</t>
  </si>
  <si>
    <t>Diesel</t>
  </si>
  <si>
    <t>Calça</t>
  </si>
  <si>
    <t>Camisa</t>
  </si>
  <si>
    <t>Óleo lubrificante (R$/litro)</t>
  </si>
  <si>
    <t>Motor Diesel</t>
  </si>
  <si>
    <t>OBSERVAÇÕES:</t>
  </si>
  <si>
    <t xml:space="preserve">A presente Planilha de Custo tem como instrumento metodológico o modelo </t>
  </si>
  <si>
    <t>Quantidade</t>
  </si>
  <si>
    <t>e FNDE.</t>
  </si>
  <si>
    <t xml:space="preserve">Manutenção </t>
  </si>
  <si>
    <t>Coeficiente</t>
  </si>
  <si>
    <t>Taxas</t>
  </si>
  <si>
    <t>Licenciamento</t>
  </si>
  <si>
    <t>Seguro DPVAT</t>
  </si>
  <si>
    <t>IPVA</t>
  </si>
  <si>
    <t>MEMÓRIA DE CÁLCULO</t>
  </si>
  <si>
    <t>Cálculo dos Custos Variáveis</t>
  </si>
  <si>
    <t>Custo de Combustível</t>
  </si>
  <si>
    <t>Custo por Km rodado</t>
  </si>
  <si>
    <t>Vida Útil Estimada (considerando recapagens) Traseiro</t>
  </si>
  <si>
    <t>Preço médio da recapagem (R$/pneu x 2 recapagens permitidas).</t>
  </si>
  <si>
    <t>Custo de Rodagem Traseiro</t>
  </si>
  <si>
    <t>Custo de Rodagem Dianteiro</t>
  </si>
  <si>
    <t>Custo de veiculo  - Média Ponderada  de similares (R$):</t>
  </si>
  <si>
    <t>Custo Total de Manutenção</t>
  </si>
  <si>
    <t>Total Custos Variáveis por Km</t>
  </si>
  <si>
    <t>Cálculo dos Custos Fixos</t>
  </si>
  <si>
    <t>Base de Cálculo:</t>
  </si>
  <si>
    <t>Fator de Depreciação</t>
  </si>
  <si>
    <t>a</t>
  </si>
  <si>
    <t>ano</t>
  </si>
  <si>
    <t>anos</t>
  </si>
  <si>
    <t xml:space="preserve">(1 - 0) x 0,12 </t>
  </si>
  <si>
    <t>GRUPO A</t>
  </si>
  <si>
    <t>Veículos</t>
  </si>
  <si>
    <t>Média/Valor de veículo</t>
  </si>
  <si>
    <t xml:space="preserve">DESCRIÇÃO </t>
  </si>
  <si>
    <t>Peças</t>
  </si>
  <si>
    <t>Salário</t>
  </si>
  <si>
    <t>Pneus - Custo de Reposição</t>
  </si>
  <si>
    <t xml:space="preserve">Pneus: Coeficiente básico de consumo dos Pneus </t>
  </si>
  <si>
    <t>Veiculo</t>
  </si>
  <si>
    <t>Tipo</t>
  </si>
  <si>
    <t>Preço</t>
  </si>
  <si>
    <t>Recapagem</t>
  </si>
  <si>
    <t>Vida Util</t>
  </si>
  <si>
    <t>Periodicidade da Troca</t>
  </si>
  <si>
    <t>Litros</t>
  </si>
  <si>
    <t>Vida util (km)</t>
  </si>
  <si>
    <t>Vida Util (anos)</t>
  </si>
  <si>
    <t>Mão de Obra</t>
  </si>
  <si>
    <t>Cxa de mudança</t>
  </si>
  <si>
    <t>Diferencial</t>
  </si>
  <si>
    <t>Freios</t>
  </si>
  <si>
    <t>Fiscal</t>
  </si>
  <si>
    <t>Sapato</t>
  </si>
  <si>
    <t>Bota</t>
  </si>
  <si>
    <t>Jaleco</t>
  </si>
  <si>
    <t>Calça manutenção</t>
  </si>
  <si>
    <t xml:space="preserve">Ônibus </t>
  </si>
  <si>
    <t>Ônibus</t>
  </si>
  <si>
    <t>TABELA DE PREÇO</t>
  </si>
  <si>
    <t>Linha</t>
  </si>
  <si>
    <t>Circular B</t>
  </si>
  <si>
    <t>Circular A</t>
  </si>
  <si>
    <t>Cidade Jardim</t>
  </si>
  <si>
    <t>Pio XII</t>
  </si>
  <si>
    <t>Nova Pirapora</t>
  </si>
  <si>
    <t>São Geraldo</t>
  </si>
  <si>
    <t>Santos Dumont</t>
  </si>
  <si>
    <t>Distrito Industrial</t>
  </si>
  <si>
    <t>Sábado</t>
  </si>
  <si>
    <t>Seguro passageiro</t>
  </si>
  <si>
    <t>Km médio</t>
  </si>
  <si>
    <t>Custo por Km resultante da substituição de peças e assessórios</t>
  </si>
  <si>
    <t>Custo por km referente a serviços (mecânico e ajudante)</t>
  </si>
  <si>
    <t>ônibus</t>
  </si>
  <si>
    <t>275/80 R22,5</t>
  </si>
  <si>
    <t>Câmara</t>
  </si>
  <si>
    <t>Protetor</t>
  </si>
  <si>
    <t>Coeficiente básico de consumo de combustível (litros/Km);</t>
  </si>
  <si>
    <t>Coeficiente básico de consumo de óleos e lubrificantes (litros/Km);</t>
  </si>
  <si>
    <t>Lubrificante: Coeficiente básico de consumo lubrificantes caixa de mudança</t>
  </si>
  <si>
    <t>Lubrificante: Coeficiente básico de consumo lubrificantes difercial</t>
  </si>
  <si>
    <t>Lubrificante: Coeficiente básico de consumo lubrificantes freios</t>
  </si>
  <si>
    <t>Lubrificante: Coeficiente básico de consumo de lubrificantes motor</t>
  </si>
  <si>
    <t>motorista</t>
  </si>
  <si>
    <t>fiscal</t>
  </si>
  <si>
    <t>manutenção</t>
  </si>
  <si>
    <t>Seg à sexta</t>
  </si>
  <si>
    <t>Ano/veículo:</t>
  </si>
  <si>
    <t>TRANSPORTE COLETIVO URBANO</t>
  </si>
  <si>
    <t>Transporte coletivo</t>
  </si>
  <si>
    <t>Valor/linha</t>
  </si>
  <si>
    <t>Seguro</t>
  </si>
  <si>
    <t>Preço médio do lubrificante/motor (R$/Km).</t>
  </si>
  <si>
    <t>Preço médio do lubrificante/caixa de mudança (R$/Km).</t>
  </si>
  <si>
    <t>Preço médio do lubrificante/diferencial (R$/Km).</t>
  </si>
  <si>
    <t>Preço médio do lubrificante/freios (R$/Km).</t>
  </si>
  <si>
    <t>Km/viagem</t>
  </si>
  <si>
    <t>Preço médio da recapagem (R$/2x).</t>
  </si>
  <si>
    <t>Km média para manutenção</t>
  </si>
  <si>
    <t>CUSTOS VARIÁVEIS</t>
  </si>
  <si>
    <t>Extensão da Linha (Km)</t>
  </si>
  <si>
    <t>Total/semana</t>
  </si>
  <si>
    <t>N° de viagem/mês (dias)</t>
  </si>
  <si>
    <t>Km percorrido por mês</t>
  </si>
  <si>
    <t>Total / mês</t>
  </si>
  <si>
    <t>Valor/Km</t>
  </si>
  <si>
    <t>Qtde / ônibus</t>
  </si>
  <si>
    <t>Custos Fixos</t>
  </si>
  <si>
    <t>ITEM</t>
  </si>
  <si>
    <t>UND</t>
  </si>
  <si>
    <t>QTDE KM ESTIMADA MÊS</t>
  </si>
  <si>
    <t xml:space="preserve"> VALOR UNITÁRIO POR KM RODADO </t>
  </si>
  <si>
    <t xml:space="preserve"> VALOR TOTAL MÊS</t>
  </si>
  <si>
    <t>Km</t>
  </si>
  <si>
    <t>Custos Variáveis (R$/Km)</t>
  </si>
  <si>
    <t>TOTAL MÊS</t>
  </si>
  <si>
    <t>TOTAL</t>
  </si>
  <si>
    <t>N° de Viagens (ida e volta)</t>
  </si>
  <si>
    <t>ITINERÁRIO</t>
  </si>
  <si>
    <t>Número ou pontos e referências</t>
  </si>
  <si>
    <t>Rua Adão de Lima</t>
  </si>
  <si>
    <t>Rua Uberaba</t>
  </si>
  <si>
    <t>Rua Isabel Martins</t>
  </si>
  <si>
    <t>Rua Santa Cruz</t>
  </si>
  <si>
    <t>Rua Homero Nunes de Macedo</t>
  </si>
  <si>
    <t>Rua Treze de Maio</t>
  </si>
  <si>
    <t>Rua Bahia</t>
  </si>
  <si>
    <t>Rua Argemiro Peixoto</t>
  </si>
  <si>
    <t>Rua Presidente Kennedy</t>
  </si>
  <si>
    <t>Rua Mato Grosso</t>
  </si>
  <si>
    <t>Av. Brasil</t>
  </si>
  <si>
    <t>Rua Santa Catarina</t>
  </si>
  <si>
    <t>Rua João Pinheiro</t>
  </si>
  <si>
    <t>Banda 3 de Maio</t>
  </si>
  <si>
    <t>Rua João Cota Sobrinho</t>
  </si>
  <si>
    <t>Fundo do DER</t>
  </si>
  <si>
    <t>Rua Clovis Peixoto</t>
  </si>
  <si>
    <t>Rua Aristides de Azevedo</t>
  </si>
  <si>
    <t>Rua Madre Lizaura</t>
  </si>
  <si>
    <t>Av. Jefferson Gitirana</t>
  </si>
  <si>
    <t>Av. Manfred Brant</t>
  </si>
  <si>
    <t>Rua Apolônia Mendes Pereira</t>
  </si>
  <si>
    <t>Rua Rômulo Passos</t>
  </si>
  <si>
    <t>Av.Bonifácio Machado de Miranda</t>
  </si>
  <si>
    <t xml:space="preserve">Av. J </t>
  </si>
  <si>
    <t>Rua J</t>
  </si>
  <si>
    <t>Rua José Pedro da Silva</t>
  </si>
  <si>
    <t>Rua José de Araújo Leite</t>
  </si>
  <si>
    <t>Rua Ribi</t>
  </si>
  <si>
    <t>Rua Fortaleza</t>
  </si>
  <si>
    <t>Rua Dep. Ulisses Guimarães</t>
  </si>
  <si>
    <t>Rua São Paulo</t>
  </si>
  <si>
    <t>Rua Campo Grande</t>
  </si>
  <si>
    <t>Rua Um</t>
  </si>
  <si>
    <t>Rua Quatorze</t>
  </si>
  <si>
    <t>Praça</t>
  </si>
  <si>
    <t>Rua Sete</t>
  </si>
  <si>
    <t>Rua Dois</t>
  </si>
  <si>
    <t>RETORNO</t>
  </si>
  <si>
    <t>Av. J</t>
  </si>
  <si>
    <t>Rua Ceci Vale Moreira</t>
  </si>
  <si>
    <t>Av. Newton José Lopes</t>
  </si>
  <si>
    <t>VGX</t>
  </si>
  <si>
    <t>Rua Cláudio Carneiro</t>
  </si>
  <si>
    <t>Rua Raimundo Nascimento</t>
  </si>
  <si>
    <t>Rua Fluviários</t>
  </si>
  <si>
    <t>Rua Geni Hatem</t>
  </si>
  <si>
    <t>Rua Camilo dos Santos</t>
  </si>
  <si>
    <t>Av. Otávio Carneiro</t>
  </si>
  <si>
    <t>Av. Pio XII</t>
  </si>
  <si>
    <t>Rua Rio Grande do Sul</t>
  </si>
  <si>
    <t>Igreja S. Antonio</t>
  </si>
  <si>
    <t>Praça Tancredo Neves</t>
  </si>
  <si>
    <t>Terminal</t>
  </si>
  <si>
    <t>Rua Coronel Quintino Vargas</t>
  </si>
  <si>
    <t>Rua Antonio Nascimento</t>
  </si>
  <si>
    <t>Rua Major Santiago</t>
  </si>
  <si>
    <t>Av. Salmeron</t>
  </si>
  <si>
    <t>Rua Cariris</t>
  </si>
  <si>
    <t>Bretas</t>
  </si>
  <si>
    <t>Praça Padre Léu</t>
  </si>
  <si>
    <t>Av. Bonifácio Machado de Miranda</t>
  </si>
  <si>
    <t>Rua Maria Gonzaga</t>
  </si>
  <si>
    <t>Rua Joaquim Trindade Cota</t>
  </si>
  <si>
    <t>Rua Duque de Caxias</t>
  </si>
  <si>
    <t>Rua Cel. Emídio Magalhães Freire</t>
  </si>
  <si>
    <t>Rua José Bandeira da Mota</t>
  </si>
  <si>
    <t>Rua Eurico Gaspar Dutra</t>
  </si>
  <si>
    <t>Rua Oscar Paraguassu</t>
  </si>
  <si>
    <t>Rua Belo Horizonte</t>
  </si>
  <si>
    <t>rua Adão de Lima</t>
  </si>
  <si>
    <t>Rua Doutor Duque</t>
  </si>
  <si>
    <t>Rua Evaristo Barbosa</t>
  </si>
  <si>
    <t>Rua Ciro Magalhães Freire</t>
  </si>
  <si>
    <t>Rua Itacolomi</t>
  </si>
  <si>
    <t>Rua Juca do Correio</t>
  </si>
  <si>
    <t>Rua Alexandrina</t>
  </si>
  <si>
    <t>Rua Sílvio Ferreira</t>
  </si>
  <si>
    <t>Bar do Zezão</t>
  </si>
  <si>
    <t>Posto Douradão</t>
  </si>
  <si>
    <t>Esq. c/Rua Rosira</t>
  </si>
  <si>
    <t>Rua Joaquim Ferreira da Costa</t>
  </si>
  <si>
    <t>Rua José Cândido Duarte</t>
  </si>
  <si>
    <t>Rua Augusto da Luz</t>
  </si>
  <si>
    <t>Rua Ana de Oliveira Rosa</t>
  </si>
  <si>
    <t>Cedro Norte</t>
  </si>
  <si>
    <t>Balança da Cedro</t>
  </si>
  <si>
    <t>Av. Eixo Central</t>
  </si>
  <si>
    <t xml:space="preserve">Av. Norte Sul </t>
  </si>
  <si>
    <t>Amaral</t>
  </si>
  <si>
    <t>Balança da  Cedro</t>
  </si>
  <si>
    <t>Praça N.S. Fátima</t>
  </si>
  <si>
    <t>Rua Montes Claros</t>
  </si>
  <si>
    <t>Rua Santa Helena</t>
  </si>
  <si>
    <t>Rua Cristiano Machado</t>
  </si>
  <si>
    <t>Av. Herculano Cintra Mourão</t>
  </si>
  <si>
    <t>Newton José Lopes</t>
  </si>
  <si>
    <t>Av. Bonifácio Machado  de Miranda</t>
  </si>
  <si>
    <t xml:space="preserve"> RETORNO</t>
  </si>
  <si>
    <t>Rua Luciola Santana Roque</t>
  </si>
  <si>
    <t>Rua Governador Valadares</t>
  </si>
  <si>
    <t>Rua Mascarenhas</t>
  </si>
  <si>
    <t>Rua Bernardino Martins</t>
  </si>
  <si>
    <t>Av. São Francisco</t>
  </si>
  <si>
    <t>Av. Salmaron</t>
  </si>
  <si>
    <t>Praça dos Cariris</t>
  </si>
  <si>
    <t>CIRCULAR    B      34 KM</t>
  </si>
  <si>
    <t>CIRCULAR    A      27 KM</t>
  </si>
  <si>
    <t>CIDADE JARDIM  13 KM</t>
  </si>
  <si>
    <t>PIO XII      19 KM</t>
  </si>
  <si>
    <t>NOVA PIRAPORA   18 KM</t>
  </si>
  <si>
    <t>Rua Ouro Preto</t>
  </si>
  <si>
    <t>Rua Doutor Humberto Mallard</t>
  </si>
  <si>
    <t>Rua Francisco Bandeira da Mota</t>
  </si>
  <si>
    <t>Rua José Jorge Hatem</t>
  </si>
  <si>
    <t>Rua Dulce Carvalho dos Santos</t>
  </si>
  <si>
    <t>Rua Armando Braga</t>
  </si>
  <si>
    <t xml:space="preserve">Rua B </t>
  </si>
  <si>
    <t>Rua Topázio</t>
  </si>
  <si>
    <t>Rua LK</t>
  </si>
  <si>
    <t>Rua B</t>
  </si>
  <si>
    <t>Rua H</t>
  </si>
  <si>
    <t>Rua Paracatu</t>
  </si>
  <si>
    <t>SÃO GERALDO   23 KM</t>
  </si>
  <si>
    <t>SANTOS DUMONT  21 KM</t>
  </si>
  <si>
    <t>Rua Expedito Campolina</t>
  </si>
  <si>
    <t>Rua 24</t>
  </si>
  <si>
    <t>BR 365</t>
  </si>
  <si>
    <t>Posto do Sol</t>
  </si>
  <si>
    <t>Rua N</t>
  </si>
  <si>
    <t xml:space="preserve">Rua D </t>
  </si>
  <si>
    <t xml:space="preserve">Rua M </t>
  </si>
  <si>
    <t>Quadra de Esportes</t>
  </si>
  <si>
    <t xml:space="preserve">Rua F </t>
  </si>
  <si>
    <t>Av. PIO XII</t>
  </si>
  <si>
    <t>Praça N.S.Fátima</t>
  </si>
  <si>
    <t>Av. Governador Valadares</t>
  </si>
  <si>
    <t>Rua Bernardino Barbosa</t>
  </si>
  <si>
    <t>ITINERÁRIO DO INDUSTRIAL    17 KM</t>
  </si>
  <si>
    <t>Rua Bocaiuva</t>
  </si>
  <si>
    <t>Rua Sete Lagoas</t>
  </si>
  <si>
    <t>Rua Paraopeba</t>
  </si>
  <si>
    <t>Rua João Cotta Sobrinho</t>
  </si>
  <si>
    <t>Rua Clóvis Peixoto</t>
  </si>
  <si>
    <t>Rua Aristides Azevedo</t>
  </si>
  <si>
    <t>Av. Norte Sul</t>
  </si>
  <si>
    <t>PARAMETRO</t>
  </si>
  <si>
    <t xml:space="preserve">TRANSPORTE COLETIVO URBANO (DESCRIÇÃO) </t>
  </si>
  <si>
    <t>TRANSPORTE COLETIVO URBANO - ROTA</t>
  </si>
  <si>
    <t>zero</t>
  </si>
  <si>
    <t>Fator de Depreciação Anual Veiculo Pesado - Vida Útil: 10 anos - Valor Residual: 10%</t>
  </si>
  <si>
    <t xml:space="preserve">0,90 x 10/55 </t>
  </si>
  <si>
    <t xml:space="preserve">0,90 x 9/55 </t>
  </si>
  <si>
    <t xml:space="preserve">0,90 x 8/55 </t>
  </si>
  <si>
    <t xml:space="preserve">0,90 x 7/55 </t>
  </si>
  <si>
    <t xml:space="preserve">0,90 x 6/55 </t>
  </si>
  <si>
    <t>0,90 x 5/55</t>
  </si>
  <si>
    <t>0,90 x 4/55</t>
  </si>
  <si>
    <t xml:space="preserve">0,90 x 3/55 </t>
  </si>
  <si>
    <t xml:space="preserve">0,90 x 2/55 </t>
  </si>
  <si>
    <t xml:space="preserve">0,90 x 1/55 </t>
  </si>
  <si>
    <t>Fator de Remuneração Anual Veiculo Pesado - Vida Útil: 10 anos - Valor Residual: 10% - Taxa de Juros: 12% a.a.</t>
  </si>
  <si>
    <t>(1 - 0,90 x 10/55) x 0,12</t>
  </si>
  <si>
    <t>(1 - 0,90 x 19/55) x 0,12</t>
  </si>
  <si>
    <t xml:space="preserve">(1 - 0,90 x 27/55) x 0,12 </t>
  </si>
  <si>
    <t xml:space="preserve">(1 - 0,90 x 34/55) x 0,12 </t>
  </si>
  <si>
    <t xml:space="preserve">(1 - 0,90 x 40/55) x 0,12 </t>
  </si>
  <si>
    <t xml:space="preserve">(1 - 0,90 x 45/55) x 0,12 </t>
  </si>
  <si>
    <t xml:space="preserve">(1 - 0,90 x 49/55) x 0,12 </t>
  </si>
  <si>
    <t xml:space="preserve">(1 - 0,90 x 52/55) x 0,12 </t>
  </si>
  <si>
    <t xml:space="preserve">(1 - 0,90 x 54/55) x 0,12 </t>
  </si>
  <si>
    <t xml:space="preserve">(1 - 0,90 x 55/55) x 0,12 </t>
  </si>
  <si>
    <t>SEST</t>
  </si>
  <si>
    <t>SENAT</t>
  </si>
  <si>
    <t xml:space="preserve">Abono Férias </t>
  </si>
  <si>
    <t>Licença funeral</t>
  </si>
  <si>
    <t>Licença casamento</t>
  </si>
  <si>
    <t>Adicional noturno</t>
  </si>
  <si>
    <t>Deposito por recisão</t>
  </si>
  <si>
    <t>elaborado por Empresa Brasileira de Planejamento de Transportes – GEIPOT, ANTP</t>
  </si>
  <si>
    <t>Valor /mês</t>
  </si>
  <si>
    <t>As informações técnicas do veículo foram retiradas de site especializados.</t>
  </si>
  <si>
    <t xml:space="preserve">As informações referentes a salário foram retiradas de convenção coletiva e site </t>
  </si>
  <si>
    <t>especializados em salários.</t>
  </si>
  <si>
    <t>CIRCULAR  A</t>
  </si>
  <si>
    <t>SÃO GERALDO</t>
  </si>
  <si>
    <t>SANTOS DUMONT</t>
  </si>
  <si>
    <t>SANTOS DUMONT (sábado)</t>
  </si>
  <si>
    <t>Bairro</t>
  </si>
  <si>
    <t>Centro</t>
  </si>
  <si>
    <t>NOVA PIRAPORA</t>
  </si>
  <si>
    <t>CIRCULAR  B</t>
  </si>
  <si>
    <t>CIDADE JARDIM</t>
  </si>
  <si>
    <t>PIO XII</t>
  </si>
  <si>
    <t>DISTRITO INDUSTRIAL</t>
  </si>
  <si>
    <t xml:space="preserve">Observação: a linha Santos Dumont é a única que tem alteração no horário do sábado, por isso </t>
  </si>
  <si>
    <t>duas tabelas.</t>
  </si>
  <si>
    <t>Custos Variáveis (franquia mínimo x Custo por Km)</t>
  </si>
  <si>
    <t>Custo Ambiental</t>
  </si>
  <si>
    <t>Custo ambiental</t>
  </si>
  <si>
    <t>Depreciação e Remuneração do veículo de apoio</t>
  </si>
  <si>
    <t>Remuneração</t>
  </si>
  <si>
    <t>Custos com Pessoal de Manutenção, Administrativo e Diretoria</t>
  </si>
  <si>
    <t>Pessoal</t>
  </si>
  <si>
    <t>2108,89/ 1466,61</t>
  </si>
  <si>
    <t>Motorista/ Fiscal</t>
  </si>
  <si>
    <t>Total dos custos por ônibus</t>
  </si>
  <si>
    <t>Total dos custos por Linha</t>
  </si>
  <si>
    <t>Custo  Ambiental</t>
  </si>
  <si>
    <t>Por ônibus</t>
  </si>
  <si>
    <t>Por Linha</t>
  </si>
  <si>
    <t>Extensão da linha (Km)</t>
  </si>
  <si>
    <t>QUADRO DE HORÁRIOS</t>
  </si>
  <si>
    <r>
      <rPr>
        <b/>
        <sz val="11"/>
        <color indexed="8"/>
        <rFont val="Calibri"/>
        <family val="2"/>
      </rPr>
      <t>JUSTIFICATIVA</t>
    </r>
    <r>
      <rPr>
        <sz val="11"/>
        <color indexed="8"/>
        <rFont val="Calibri"/>
        <family val="2"/>
      </rPr>
      <t xml:space="preserve">: Esclarecemos que as divergências nos valores da estimativa mensal e anual da planilha  </t>
    </r>
  </si>
  <si>
    <t xml:space="preserve">de preços e a planilha de composição de custos, decorre dos arredondamentos do excel. Será levado em </t>
  </si>
  <si>
    <t>consideração, a efeito de pagamento, os valores desta planilha de preços.</t>
  </si>
  <si>
    <t>TRANSPORTE COLETIVO URBANO - CONTRATAÇÃO 
PREÇOS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</si>
</sst>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"/>
    <numFmt numFmtId="171" formatCode="* #,##0.00000\ ;\-* #,##0.00000\ ;* \-#\ ;@\ "/>
    <numFmt numFmtId="172" formatCode="* #,##0.00\ ;\-* #,##0.00\ ;* \-#\ ;@\ "/>
    <numFmt numFmtId="173" formatCode="* #,##0.000\ ;\-* #,##0.000\ ;* \-#\ ;@\ "/>
    <numFmt numFmtId="174" formatCode="* #,##0.0000\ ;\-* #,##0.0000\ ;* \-#\ ;@\ "/>
    <numFmt numFmtId="175" formatCode="* #,##0.000000\ ;\-* #,##0.000000\ ;* \-#\ ;@\ "/>
    <numFmt numFmtId="176" formatCode="0.0000"/>
    <numFmt numFmtId="177" formatCode="* #,##0\ ;\-* #,##0\ ;* \-#\ ;@\ "/>
    <numFmt numFmtId="178" formatCode="* #,##0.0000\ ;\-* #,##0.0000\ ;* \-#.0000\ ;@\ "/>
    <numFmt numFmtId="179" formatCode="&quot; R$ &quot;* #,##0.00\ ;&quot;-R$ &quot;* #,##0.00\ ;&quot; R$ &quot;* \-#\ ;@\ "/>
    <numFmt numFmtId="180" formatCode="0.000%"/>
    <numFmt numFmtId="181" formatCode="[$R$-416]\ #,##0.00;[Red]\-[$R$-416]\ #,##0.00"/>
    <numFmt numFmtId="182" formatCode="&quot;R$ &quot;#,##0.00;[Red]&quot;-R$ &quot;#,##0.00"/>
    <numFmt numFmtId="183" formatCode="&quot;R$ &quot;#,##0.00000;[Red]&quot;-R$ &quot;#,##0.00000"/>
    <numFmt numFmtId="184" formatCode="&quot;R$ &quot;#,##0.0000;[Red]&quot;-R$ &quot;#,##0.0000"/>
    <numFmt numFmtId="185" formatCode="0.000000"/>
    <numFmt numFmtId="186" formatCode="_-[$R$-416]\ * #,##0.00_-;\-[$R$-416]\ * #,##0.00_-;_-[$R$-416]\ * \-??_-;_-@_-"/>
    <numFmt numFmtId="187" formatCode="0.00000"/>
    <numFmt numFmtId="188" formatCode="&quot; R$ &quot;* #,##0.0000\ ;&quot;-R$ &quot;* #,##0.0000\ ;&quot; R$ &quot;* \-#\ ;@\ "/>
    <numFmt numFmtId="189" formatCode="&quot; R$ &quot;* #,##0.000\ ;&quot;-R$ &quot;* #,##0.000\ ;&quot; R$ &quot;* \-#.0\ ;@\ "/>
    <numFmt numFmtId="190" formatCode="#,##0.00000"/>
    <numFmt numFmtId="191" formatCode="[$R$-416]\ #,##0.000000;[Red]\-[$R$-416]\ #,##0.000000"/>
    <numFmt numFmtId="192" formatCode="[$R$-416]\ #,##0.00000;[Red]\-[$R$-416]\ #,##0.00000"/>
    <numFmt numFmtId="193" formatCode="[$R$-416]\ #,##0.0000;[Red]\-[$R$-416]\ #,##0.0000"/>
    <numFmt numFmtId="194" formatCode="[$R$-416]\ #,##0.000;[Red]\-[$R$-416]\ #,##0.000"/>
    <numFmt numFmtId="195" formatCode="* #,##0.0000\ ;\-* #,##0.0000\ ;* \-#.0\ ;@\ "/>
    <numFmt numFmtId="196" formatCode="_-[$R$-416]\ * #,##0.00_-;\-[$R$-416]\ * #,##0.00_-;_-[$R$-416]\ * &quot;-&quot;??_-;_-@_-"/>
    <numFmt numFmtId="197" formatCode="[$R$-416]\ #,##0.0;[Red]\-[$R$-416]\ #,##0.0"/>
    <numFmt numFmtId="198" formatCode="[$-416]dddd\,\ d&quot; de &quot;mmmm&quot; de &quot;yyyy"/>
    <numFmt numFmtId="199" formatCode="0.000"/>
    <numFmt numFmtId="200" formatCode="0.0"/>
    <numFmt numFmtId="201" formatCode="* #,##0.000\ ;\-* #,##0.000\ ;* \-#.0\ ;@\ "/>
    <numFmt numFmtId="202" formatCode="&quot;R$&quot;\ #,##0.00"/>
    <numFmt numFmtId="203" formatCode="* #,##0.00000\ ;\-* #,##0.00000\ ;* \-#.00000\ ;@\ "/>
    <numFmt numFmtId="204" formatCode="* #,##0.000\ ;\-* #,##0.000\ ;* \-#.000\ ;@\ "/>
    <numFmt numFmtId="205" formatCode="* #,##0.00\ ;\-* #,##0.00\ ;* \-#.00\ ;@\ "/>
    <numFmt numFmtId="206" formatCode="* #,##0.0\ ;\-* #,##0.0\ ;* \-#\ ;@\ "/>
    <numFmt numFmtId="207" formatCode="* #,##0.00\ ;\-* #,##0.00\ ;* \-#.0\ ;@\ "/>
    <numFmt numFmtId="208" formatCode="* #,##0.000\ ;\-* #,##0.000\ ;* \-#.00\ ;@\ "/>
    <numFmt numFmtId="209" formatCode="* #,##0.0000\ ;\-* #,##0.0000\ ;* \-#.00\ ;@\ "/>
    <numFmt numFmtId="210" formatCode="* #,##0.0000\ ;\-* #,##0.0000\ ;* \-#.000\ ;@\ "/>
    <numFmt numFmtId="211" formatCode="_-* #,##0.000000_-;\-* #,##0.000000_-;_-* &quot;-&quot;??????_-;_-@_-"/>
    <numFmt numFmtId="212" formatCode="* #,##0.00000\ ;\-* #,##0.00000\ ;* \-#.000\ ;@\ "/>
    <numFmt numFmtId="213" formatCode="* #,##0.00000\ ;\-* #,##0.00000\ ;* \-#.0000\ ;@\ "/>
    <numFmt numFmtId="214" formatCode="&quot;R$ &quot;#,##0.000;[Red]&quot;-R$ &quot;#,##0.000"/>
    <numFmt numFmtId="215" formatCode="* #,##0.0\ ;\-* #,##0.0\ ;* \-#.0\ ;@\ "/>
    <numFmt numFmtId="216" formatCode="&quot;Sim&quot;;&quot;Sim&quot;;&quot;Não&quot;"/>
    <numFmt numFmtId="217" formatCode="&quot;Verdadeiro&quot;;&quot;Verdadeiro&quot;;&quot;Falso&quot;"/>
    <numFmt numFmtId="218" formatCode="&quot;Ativado&quot;;&quot;Ativado&quot;;&quot;Desativado&quot;"/>
    <numFmt numFmtId="219" formatCode="[$€-2]\ #,##0.00_);[Red]\([$€-2]\ #,##0.00\)"/>
  </numFmts>
  <fonts count="9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i/>
      <sz val="10.5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name val="Arial"/>
      <family val="2"/>
    </font>
    <font>
      <b/>
      <sz val="10.5"/>
      <color indexed="62"/>
      <name val="Arial"/>
      <family val="2"/>
    </font>
    <font>
      <sz val="11"/>
      <name val="Calibri"/>
      <family val="2"/>
    </font>
    <font>
      <sz val="10.5"/>
      <name val="Arial"/>
      <family val="2"/>
    </font>
    <font>
      <b/>
      <sz val="11"/>
      <name val="Calibri"/>
      <family val="2"/>
    </font>
    <font>
      <b/>
      <i/>
      <sz val="10.5"/>
      <name val="Arial"/>
      <family val="2"/>
    </font>
    <font>
      <b/>
      <i/>
      <sz val="10.5"/>
      <color indexed="8"/>
      <name val="Arial"/>
      <family val="2"/>
    </font>
    <font>
      <b/>
      <sz val="11"/>
      <color indexed="8"/>
      <name val="Calibri"/>
      <family val="2"/>
    </font>
    <font>
      <b/>
      <sz val="10.5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6"/>
      <color indexed="9"/>
      <name val="Calibri"/>
      <family val="2"/>
    </font>
    <font>
      <b/>
      <i/>
      <sz val="10"/>
      <color indexed="18"/>
      <name val="Arial"/>
      <family val="2"/>
    </font>
    <font>
      <b/>
      <i/>
      <sz val="10"/>
      <color indexed="6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>
        <color indexed="63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 style="medium">
        <color indexed="59"/>
      </top>
      <bottom style="medium"/>
    </border>
    <border>
      <left>
        <color indexed="63"/>
      </left>
      <right style="medium"/>
      <top style="medium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/>
      <top>
        <color indexed="63"/>
      </top>
      <bottom style="medium">
        <color indexed="59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medium">
        <color indexed="59"/>
      </right>
      <top>
        <color indexed="63"/>
      </top>
      <bottom style="medium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59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/>
      <bottom>
        <color indexed="63"/>
      </bottom>
    </border>
    <border>
      <left style="medium">
        <color indexed="59"/>
      </left>
      <right style="medium"/>
      <top style="medium"/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59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63"/>
      </bottom>
    </border>
    <border>
      <left style="medium"/>
      <right style="medium">
        <color indexed="59"/>
      </right>
      <top style="medium"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63"/>
      </top>
      <bottom>
        <color indexed="63"/>
      </bottom>
    </border>
    <border>
      <left style="medium">
        <color indexed="59"/>
      </left>
      <right style="medium"/>
      <top style="medium">
        <color indexed="63"/>
      </top>
      <bottom>
        <color indexed="63"/>
      </bottom>
    </border>
    <border>
      <left style="medium"/>
      <right style="medium">
        <color indexed="59"/>
      </right>
      <top style="medium"/>
      <bottom style="medium"/>
    </border>
    <border>
      <left style="medium">
        <color indexed="59"/>
      </left>
      <right style="medium">
        <color indexed="59"/>
      </right>
      <top style="medium"/>
      <bottom style="medium"/>
    </border>
    <border>
      <left style="medium">
        <color indexed="59"/>
      </left>
      <right style="medium"/>
      <top style="medium"/>
      <bottom style="medium"/>
    </border>
    <border>
      <left>
        <color indexed="63"/>
      </left>
      <right style="medium">
        <color indexed="59"/>
      </right>
      <top style="medium"/>
      <bottom style="medium"/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63"/>
      </right>
      <top style="medium"/>
      <bottom style="medium">
        <color indexed="59"/>
      </bottom>
    </border>
    <border>
      <left style="medium"/>
      <right style="thin">
        <color indexed="63"/>
      </right>
      <top style="medium">
        <color indexed="59"/>
      </top>
      <bottom style="medium"/>
    </border>
    <border>
      <left style="thin">
        <color indexed="63"/>
      </left>
      <right style="thin">
        <color indexed="63"/>
      </right>
      <top style="medium"/>
      <bottom style="medium">
        <color indexed="59"/>
      </bottom>
    </border>
    <border>
      <left style="thin">
        <color indexed="63"/>
      </left>
      <right style="thin">
        <color indexed="63"/>
      </right>
      <top style="medium">
        <color indexed="59"/>
      </top>
      <bottom style="medium"/>
    </border>
    <border>
      <left style="thin">
        <color indexed="63"/>
      </left>
      <right>
        <color indexed="63"/>
      </right>
      <top style="medium"/>
      <bottom style="medium">
        <color indexed="59"/>
      </bottom>
    </border>
    <border>
      <left style="thin">
        <color indexed="63"/>
      </left>
      <right>
        <color indexed="63"/>
      </right>
      <top style="medium">
        <color indexed="59"/>
      </top>
      <bottom style="medium"/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7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83" fillId="21" borderId="5" applyNumberFormat="0" applyAlignment="0" applyProtection="0"/>
    <xf numFmtId="41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172" fontId="0" fillId="0" borderId="0" applyFill="0" applyBorder="0" applyAlignment="0" applyProtection="0"/>
  </cellStyleXfs>
  <cellXfs count="94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9" fillId="33" borderId="0" xfId="63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3" fillId="34" borderId="13" xfId="0" applyFont="1" applyFill="1" applyBorder="1" applyAlignment="1" applyProtection="1">
      <alignment/>
      <protection hidden="1"/>
    </xf>
    <xf numFmtId="173" fontId="9" fillId="33" borderId="0" xfId="63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3" fillId="34" borderId="14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171" fontId="11" fillId="33" borderId="0" xfId="63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3" fillId="34" borderId="15" xfId="0" applyFont="1" applyFill="1" applyBorder="1" applyAlignment="1" applyProtection="1">
      <alignment/>
      <protection hidden="1"/>
    </xf>
    <xf numFmtId="172" fontId="10" fillId="34" borderId="0" xfId="63" applyFont="1" applyFill="1" applyBorder="1" applyAlignment="1" applyProtection="1">
      <alignment/>
      <protection hidden="1"/>
    </xf>
    <xf numFmtId="171" fontId="7" fillId="34" borderId="0" xfId="63" applyNumberFormat="1" applyFont="1" applyFill="1" applyBorder="1" applyAlignment="1" applyProtection="1">
      <alignment/>
      <protection hidden="1"/>
    </xf>
    <xf numFmtId="0" fontId="9" fillId="33" borderId="0" xfId="63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171" fontId="9" fillId="33" borderId="0" xfId="63" applyNumberFormat="1" applyFont="1" applyFill="1" applyBorder="1" applyAlignment="1" applyProtection="1">
      <alignment/>
      <protection hidden="1"/>
    </xf>
    <xf numFmtId="172" fontId="9" fillId="33" borderId="0" xfId="63" applyNumberFormat="1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>
      <alignment/>
    </xf>
    <xf numFmtId="0" fontId="13" fillId="34" borderId="0" xfId="0" applyFont="1" applyFill="1" applyBorder="1" applyAlignment="1" applyProtection="1">
      <alignment/>
      <protection hidden="1"/>
    </xf>
    <xf numFmtId="177" fontId="10" fillId="34" borderId="0" xfId="63" applyNumberFormat="1" applyFont="1" applyFill="1" applyBorder="1" applyAlignment="1" applyProtection="1">
      <alignment/>
      <protection hidden="1"/>
    </xf>
    <xf numFmtId="172" fontId="10" fillId="34" borderId="0" xfId="63" applyNumberFormat="1" applyFont="1" applyFill="1" applyBorder="1" applyAlignment="1" applyProtection="1">
      <alignment/>
      <protection hidden="1"/>
    </xf>
    <xf numFmtId="171" fontId="10" fillId="34" borderId="0" xfId="63" applyNumberFormat="1" applyFont="1" applyFill="1" applyBorder="1" applyAlignment="1" applyProtection="1">
      <alignment/>
      <protection hidden="1"/>
    </xf>
    <xf numFmtId="9" fontId="3" fillId="34" borderId="0" xfId="0" applyNumberFormat="1" applyFont="1" applyFill="1" applyBorder="1" applyAlignment="1" applyProtection="1">
      <alignment/>
      <protection hidden="1"/>
    </xf>
    <xf numFmtId="10" fontId="3" fillId="34" borderId="0" xfId="0" applyNumberFormat="1" applyFont="1" applyFill="1" applyBorder="1" applyAlignment="1" applyProtection="1">
      <alignment/>
      <protection hidden="1"/>
    </xf>
    <xf numFmtId="175" fontId="7" fillId="34" borderId="0" xfId="63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171" fontId="14" fillId="33" borderId="0" xfId="63" applyNumberFormat="1" applyFont="1" applyFill="1" applyBorder="1" applyAlignment="1" applyProtection="1">
      <alignment/>
      <protection hidden="1"/>
    </xf>
    <xf numFmtId="0" fontId="14" fillId="33" borderId="0" xfId="63" applyNumberFormat="1" applyFont="1" applyFill="1" applyBorder="1" applyAlignment="1" applyProtection="1">
      <alignment/>
      <protection hidden="1"/>
    </xf>
    <xf numFmtId="9" fontId="4" fillId="34" borderId="0" xfId="52" applyFont="1" applyFill="1" applyBorder="1" applyAlignment="1" applyProtection="1">
      <alignment/>
      <protection hidden="1"/>
    </xf>
    <xf numFmtId="10" fontId="4" fillId="34" borderId="0" xfId="52" applyNumberFormat="1" applyFont="1" applyFill="1" applyBorder="1" applyAlignment="1" applyProtection="1">
      <alignment horizontal="right"/>
      <protection hidden="1"/>
    </xf>
    <xf numFmtId="9" fontId="4" fillId="34" borderId="15" xfId="52" applyFont="1" applyFill="1" applyBorder="1" applyAlignment="1" applyProtection="1">
      <alignment/>
      <protection hidden="1"/>
    </xf>
    <xf numFmtId="10" fontId="4" fillId="34" borderId="15" xfId="52" applyNumberFormat="1" applyFont="1" applyFill="1" applyBorder="1" applyAlignment="1" applyProtection="1">
      <alignment horizontal="right"/>
      <protection hidden="1"/>
    </xf>
    <xf numFmtId="9" fontId="3" fillId="34" borderId="0" xfId="52" applyFont="1" applyFill="1" applyBorder="1" applyAlignment="1" applyProtection="1">
      <alignment/>
      <protection hidden="1"/>
    </xf>
    <xf numFmtId="10" fontId="3" fillId="34" borderId="0" xfId="52" applyNumberFormat="1" applyFont="1" applyFill="1" applyBorder="1" applyAlignment="1" applyProtection="1">
      <alignment horizontal="right"/>
      <protection hidden="1"/>
    </xf>
    <xf numFmtId="10" fontId="3" fillId="34" borderId="0" xfId="0" applyNumberFormat="1" applyFont="1" applyFill="1" applyBorder="1" applyAlignment="1" applyProtection="1">
      <alignment horizontal="left"/>
      <protection hidden="1"/>
    </xf>
    <xf numFmtId="172" fontId="3" fillId="34" borderId="0" xfId="63" applyFont="1" applyFill="1" applyBorder="1" applyAlignment="1" applyProtection="1">
      <alignment/>
      <protection hidden="1"/>
    </xf>
    <xf numFmtId="172" fontId="4" fillId="34" borderId="15" xfId="63" applyFont="1" applyFill="1" applyBorder="1" applyAlignment="1" applyProtection="1">
      <alignment horizontal="center"/>
      <protection hidden="1"/>
    </xf>
    <xf numFmtId="180" fontId="3" fillId="34" borderId="13" xfId="52" applyNumberFormat="1" applyFont="1" applyFill="1" applyBorder="1" applyAlignment="1" applyProtection="1">
      <alignment/>
      <protection hidden="1"/>
    </xf>
    <xf numFmtId="10" fontId="3" fillId="34" borderId="13" xfId="52" applyNumberFormat="1" applyFont="1" applyFill="1" applyBorder="1" applyAlignment="1" applyProtection="1">
      <alignment horizontal="right"/>
      <protection hidden="1"/>
    </xf>
    <xf numFmtId="10" fontId="3" fillId="34" borderId="0" xfId="52" applyNumberFormat="1" applyFont="1" applyFill="1" applyBorder="1" applyAlignment="1" applyProtection="1">
      <alignment horizontal="center"/>
      <protection hidden="1"/>
    </xf>
    <xf numFmtId="10" fontId="3" fillId="34" borderId="0" xfId="52" applyNumberFormat="1" applyFont="1" applyFill="1" applyBorder="1" applyAlignment="1" applyProtection="1">
      <alignment horizontal="left"/>
      <protection hidden="1"/>
    </xf>
    <xf numFmtId="170" fontId="4" fillId="34" borderId="0" xfId="63" applyNumberFormat="1" applyFont="1" applyFill="1" applyBorder="1" applyAlignment="1" applyProtection="1">
      <alignment/>
      <protection hidden="1"/>
    </xf>
    <xf numFmtId="180" fontId="3" fillId="34" borderId="0" xfId="52" applyNumberFormat="1" applyFont="1" applyFill="1" applyBorder="1" applyAlignment="1" applyProtection="1">
      <alignment/>
      <protection hidden="1"/>
    </xf>
    <xf numFmtId="170" fontId="14" fillId="33" borderId="0" xfId="0" applyNumberFormat="1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170" fontId="3" fillId="34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9" fontId="3" fillId="34" borderId="0" xfId="0" applyNumberFormat="1" applyFont="1" applyFill="1" applyBorder="1" applyAlignment="1" applyProtection="1">
      <alignment horizontal="center"/>
      <protection/>
    </xf>
    <xf numFmtId="9" fontId="3" fillId="34" borderId="0" xfId="52" applyFont="1" applyFill="1" applyBorder="1" applyAlignment="1" applyProtection="1">
      <alignment/>
      <protection/>
    </xf>
    <xf numFmtId="170" fontId="4" fillId="34" borderId="15" xfId="63" applyNumberFormat="1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/>
      <protection hidden="1"/>
    </xf>
    <xf numFmtId="180" fontId="4" fillId="34" borderId="0" xfId="52" applyNumberFormat="1" applyFont="1" applyFill="1" applyBorder="1" applyAlignment="1" applyProtection="1">
      <alignment/>
      <protection hidden="1"/>
    </xf>
    <xf numFmtId="180" fontId="4" fillId="34" borderId="0" xfId="52" applyNumberFormat="1" applyFont="1" applyFill="1" applyBorder="1" applyAlignment="1" applyProtection="1">
      <alignment horizontal="right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 wrapText="1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6" fillId="0" borderId="17" xfId="0" applyFont="1" applyBorder="1" applyAlignment="1">
      <alignment/>
    </xf>
    <xf numFmtId="0" fontId="25" fillId="0" borderId="0" xfId="0" applyFont="1" applyFill="1" applyBorder="1" applyAlignment="1" applyProtection="1">
      <alignment vertical="top" wrapText="1"/>
      <protection hidden="1"/>
    </xf>
    <xf numFmtId="172" fontId="23" fillId="34" borderId="0" xfId="63" applyFont="1" applyFill="1" applyBorder="1" applyAlignment="1" applyProtection="1">
      <alignment horizontal="center"/>
      <protection hidden="1"/>
    </xf>
    <xf numFmtId="3" fontId="23" fillId="34" borderId="0" xfId="0" applyNumberFormat="1" applyFont="1" applyFill="1" applyBorder="1" applyAlignment="1" applyProtection="1">
      <alignment horizontal="center"/>
      <protection hidden="1"/>
    </xf>
    <xf numFmtId="0" fontId="16" fillId="0" borderId="18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16" fillId="0" borderId="19" xfId="0" applyFont="1" applyBorder="1" applyAlignment="1" applyProtection="1">
      <alignment/>
      <protection hidden="1"/>
    </xf>
    <xf numFmtId="185" fontId="23" fillId="34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0" fillId="0" borderId="20" xfId="0" applyFont="1" applyBorder="1" applyAlignment="1" applyProtection="1">
      <alignment/>
      <protection hidden="1"/>
    </xf>
    <xf numFmtId="0" fontId="16" fillId="0" borderId="21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6" fillId="0" borderId="20" xfId="0" applyFont="1" applyBorder="1" applyAlignment="1" applyProtection="1">
      <alignment/>
      <protection hidden="1"/>
    </xf>
    <xf numFmtId="0" fontId="26" fillId="0" borderId="21" xfId="0" applyFont="1" applyBorder="1" applyAlignment="1" applyProtection="1">
      <alignment/>
      <protection hidden="1"/>
    </xf>
    <xf numFmtId="0" fontId="26" fillId="0" borderId="23" xfId="0" applyFont="1" applyBorder="1" applyAlignment="1" applyProtection="1">
      <alignment/>
      <protection hidden="1"/>
    </xf>
    <xf numFmtId="0" fontId="26" fillId="0" borderId="13" xfId="0" applyFont="1" applyBorder="1" applyAlignment="1" applyProtection="1">
      <alignment/>
      <protection hidden="1"/>
    </xf>
    <xf numFmtId="0" fontId="30" fillId="0" borderId="2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16" fillId="0" borderId="20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30" fillId="0" borderId="22" xfId="0" applyFont="1" applyBorder="1" applyAlignment="1" applyProtection="1">
      <alignment/>
      <protection hidden="1"/>
    </xf>
    <xf numFmtId="0" fontId="16" fillId="0" borderId="25" xfId="0" applyFont="1" applyBorder="1" applyAlignment="1" applyProtection="1">
      <alignment/>
      <protection hidden="1"/>
    </xf>
    <xf numFmtId="0" fontId="30" fillId="0" borderId="23" xfId="0" applyFont="1" applyBorder="1" applyAlignment="1" applyProtection="1">
      <alignment/>
      <protection hidden="1"/>
    </xf>
    <xf numFmtId="172" fontId="16" fillId="0" borderId="0" xfId="63" applyFont="1" applyFill="1" applyBorder="1" applyAlignment="1" applyProtection="1">
      <alignment/>
      <protection hidden="1"/>
    </xf>
    <xf numFmtId="0" fontId="16" fillId="0" borderId="24" xfId="0" applyFont="1" applyBorder="1" applyAlignment="1" applyProtection="1">
      <alignment/>
      <protection hidden="1"/>
    </xf>
    <xf numFmtId="172" fontId="16" fillId="0" borderId="15" xfId="63" applyFon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24" fillId="0" borderId="22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23" xfId="0" applyFont="1" applyBorder="1" applyAlignment="1" applyProtection="1">
      <alignment/>
      <protection hidden="1"/>
    </xf>
    <xf numFmtId="0" fontId="35" fillId="0" borderId="22" xfId="0" applyFont="1" applyBorder="1" applyAlignment="1" applyProtection="1">
      <alignment/>
      <protection hidden="1"/>
    </xf>
    <xf numFmtId="0" fontId="36" fillId="0" borderId="23" xfId="0" applyFont="1" applyBorder="1" applyAlignment="1" applyProtection="1">
      <alignment/>
      <protection hidden="1"/>
    </xf>
    <xf numFmtId="0" fontId="36" fillId="0" borderId="13" xfId="0" applyFont="1" applyBorder="1" applyAlignment="1" applyProtection="1">
      <alignment/>
      <protection hidden="1"/>
    </xf>
    <xf numFmtId="0" fontId="37" fillId="0" borderId="13" xfId="0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/>
      <protection hidden="1"/>
    </xf>
    <xf numFmtId="176" fontId="1" fillId="0" borderId="26" xfId="0" applyNumberFormat="1" applyFont="1" applyBorder="1" applyAlignment="1" applyProtection="1">
      <alignment horizontal="center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13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/>
      <protection hidden="1"/>
    </xf>
    <xf numFmtId="176" fontId="36" fillId="0" borderId="0" xfId="0" applyNumberFormat="1" applyFont="1" applyAlignment="1" applyProtection="1">
      <alignment horizontal="center"/>
      <protection hidden="1"/>
    </xf>
    <xf numFmtId="9" fontId="16" fillId="0" borderId="13" xfId="52" applyFont="1" applyFill="1" applyBorder="1" applyAlignment="1" applyProtection="1">
      <alignment/>
      <protection hidden="1"/>
    </xf>
    <xf numFmtId="172" fontId="16" fillId="0" borderId="13" xfId="63" applyFont="1" applyFill="1" applyBorder="1" applyAlignment="1" applyProtection="1">
      <alignment/>
      <protection hidden="1"/>
    </xf>
    <xf numFmtId="9" fontId="16" fillId="0" borderId="28" xfId="52" applyFont="1" applyFill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/>
      <protection hidden="1"/>
    </xf>
    <xf numFmtId="9" fontId="16" fillId="0" borderId="29" xfId="52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/>
      <protection hidden="1"/>
    </xf>
    <xf numFmtId="9" fontId="16" fillId="0" borderId="0" xfId="52" applyFont="1" applyFill="1" applyBorder="1" applyAlignment="1" applyProtection="1">
      <alignment horizontal="right"/>
      <protection hidden="1"/>
    </xf>
    <xf numFmtId="9" fontId="16" fillId="0" borderId="29" xfId="52" applyFont="1" applyFill="1" applyBorder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176" fontId="37" fillId="0" borderId="0" xfId="0" applyNumberFormat="1" applyFont="1" applyAlignment="1" applyProtection="1">
      <alignment horizontal="center"/>
      <protection hidden="1"/>
    </xf>
    <xf numFmtId="176" fontId="37" fillId="0" borderId="0" xfId="0" applyNumberFormat="1" applyFont="1" applyAlignment="1" applyProtection="1">
      <alignment/>
      <protection hidden="1"/>
    </xf>
    <xf numFmtId="9" fontId="24" fillId="0" borderId="0" xfId="52" applyFont="1" applyFill="1" applyBorder="1" applyAlignment="1" applyProtection="1">
      <alignment/>
      <protection hidden="1"/>
    </xf>
    <xf numFmtId="10" fontId="24" fillId="0" borderId="0" xfId="52" applyNumberFormat="1" applyFont="1" applyFill="1" applyBorder="1" applyAlignment="1" applyProtection="1">
      <alignment/>
      <protection hidden="1"/>
    </xf>
    <xf numFmtId="172" fontId="24" fillId="0" borderId="0" xfId="63" applyFont="1" applyFill="1" applyBorder="1" applyAlignment="1" applyProtection="1">
      <alignment/>
      <protection hidden="1"/>
    </xf>
    <xf numFmtId="10" fontId="24" fillId="0" borderId="29" xfId="52" applyNumberFormat="1" applyFont="1" applyFill="1" applyBorder="1" applyAlignment="1" applyProtection="1">
      <alignment/>
      <protection hidden="1"/>
    </xf>
    <xf numFmtId="9" fontId="24" fillId="0" borderId="15" xfId="52" applyFont="1" applyFill="1" applyBorder="1" applyAlignment="1" applyProtection="1">
      <alignment/>
      <protection hidden="1"/>
    </xf>
    <xf numFmtId="180" fontId="24" fillId="0" borderId="15" xfId="52" applyNumberFormat="1" applyFont="1" applyFill="1" applyBorder="1" applyAlignment="1" applyProtection="1">
      <alignment horizontal="right"/>
      <protection hidden="1"/>
    </xf>
    <xf numFmtId="10" fontId="24" fillId="0" borderId="15" xfId="52" applyNumberFormat="1" applyFont="1" applyFill="1" applyBorder="1" applyAlignment="1" applyProtection="1">
      <alignment horizontal="right"/>
      <protection hidden="1"/>
    </xf>
    <xf numFmtId="10" fontId="24" fillId="0" borderId="30" xfId="52" applyNumberFormat="1" applyFont="1" applyFill="1" applyBorder="1" applyAlignment="1" applyProtection="1">
      <alignment horizontal="right"/>
      <protection hidden="1"/>
    </xf>
    <xf numFmtId="10" fontId="16" fillId="0" borderId="0" xfId="5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10" fontId="16" fillId="0" borderId="29" xfId="52" applyNumberFormat="1" applyFont="1" applyFill="1" applyBorder="1" applyAlignment="1" applyProtection="1">
      <alignment/>
      <protection hidden="1"/>
    </xf>
    <xf numFmtId="172" fontId="24" fillId="0" borderId="0" xfId="63" applyFont="1" applyFill="1" applyBorder="1" applyAlignment="1" applyProtection="1">
      <alignment horizontal="center"/>
      <protection hidden="1"/>
    </xf>
    <xf numFmtId="180" fontId="16" fillId="0" borderId="0" xfId="52" applyNumberFormat="1" applyFont="1" applyFill="1" applyBorder="1" applyAlignment="1" applyProtection="1">
      <alignment/>
      <protection hidden="1"/>
    </xf>
    <xf numFmtId="10" fontId="16" fillId="0" borderId="0" xfId="52" applyNumberFormat="1" applyFont="1" applyFill="1" applyBorder="1" applyAlignment="1" applyProtection="1">
      <alignment horizontal="right"/>
      <protection hidden="1"/>
    </xf>
    <xf numFmtId="2" fontId="16" fillId="0" borderId="0" xfId="0" applyNumberFormat="1" applyFont="1" applyBorder="1" applyAlignment="1" applyProtection="1">
      <alignment/>
      <protection hidden="1"/>
    </xf>
    <xf numFmtId="10" fontId="16" fillId="0" borderId="28" xfId="52" applyNumberFormat="1" applyFont="1" applyFill="1" applyBorder="1" applyAlignment="1" applyProtection="1">
      <alignment horizontal="right"/>
      <protection hidden="1"/>
    </xf>
    <xf numFmtId="10" fontId="16" fillId="0" borderId="29" xfId="52" applyNumberFormat="1" applyFont="1" applyFill="1" applyBorder="1" applyAlignment="1" applyProtection="1">
      <alignment horizontal="right"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170" fontId="24" fillId="0" borderId="15" xfId="63" applyNumberFormat="1" applyFont="1" applyFill="1" applyBorder="1" applyAlignment="1" applyProtection="1">
      <alignment/>
      <protection hidden="1"/>
    </xf>
    <xf numFmtId="10" fontId="24" fillId="0" borderId="30" xfId="52" applyNumberFormat="1" applyFont="1" applyFill="1" applyBorder="1" applyAlignment="1" applyProtection="1">
      <alignment/>
      <protection hidden="1"/>
    </xf>
    <xf numFmtId="9" fontId="16" fillId="0" borderId="0" xfId="0" applyNumberFormat="1" applyFont="1" applyBorder="1" applyAlignment="1" applyProtection="1">
      <alignment/>
      <protection hidden="1"/>
    </xf>
    <xf numFmtId="9" fontId="16" fillId="0" borderId="28" xfId="0" applyNumberFormat="1" applyFont="1" applyBorder="1" applyAlignment="1" applyProtection="1">
      <alignment/>
      <protection hidden="1"/>
    </xf>
    <xf numFmtId="10" fontId="16" fillId="0" borderId="0" xfId="0" applyNumberFormat="1" applyFont="1" applyBorder="1" applyAlignment="1" applyProtection="1">
      <alignment/>
      <protection hidden="1"/>
    </xf>
    <xf numFmtId="10" fontId="16" fillId="0" borderId="29" xfId="0" applyNumberFormat="1" applyFont="1" applyBorder="1" applyAlignment="1" applyProtection="1">
      <alignment/>
      <protection hidden="1"/>
    </xf>
    <xf numFmtId="10" fontId="16" fillId="0" borderId="0" xfId="0" applyNumberFormat="1" applyFont="1" applyFill="1" applyBorder="1" applyAlignment="1" applyProtection="1">
      <alignment/>
      <protection hidden="1"/>
    </xf>
    <xf numFmtId="10" fontId="16" fillId="0" borderId="29" xfId="0" applyNumberFormat="1" applyFont="1" applyFill="1" applyBorder="1" applyAlignment="1" applyProtection="1">
      <alignment/>
      <protection hidden="1"/>
    </xf>
    <xf numFmtId="0" fontId="24" fillId="0" borderId="13" xfId="0" applyFont="1" applyBorder="1" applyAlignment="1" applyProtection="1">
      <alignment/>
      <protection hidden="1"/>
    </xf>
    <xf numFmtId="180" fontId="16" fillId="0" borderId="13" xfId="52" applyNumberFormat="1" applyFont="1" applyFill="1" applyBorder="1" applyAlignment="1" applyProtection="1">
      <alignment/>
      <protection hidden="1"/>
    </xf>
    <xf numFmtId="10" fontId="16" fillId="0" borderId="13" xfId="5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/>
      <protection hidden="1"/>
    </xf>
    <xf numFmtId="170" fontId="24" fillId="0" borderId="0" xfId="63" applyNumberFormat="1" applyFont="1" applyFill="1" applyBorder="1" applyAlignment="1" applyProtection="1">
      <alignment/>
      <protection hidden="1"/>
    </xf>
    <xf numFmtId="172" fontId="16" fillId="0" borderId="0" xfId="63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39" fillId="33" borderId="0" xfId="0" applyFont="1" applyFill="1" applyAlignment="1">
      <alignment/>
    </xf>
    <xf numFmtId="0" fontId="38" fillId="34" borderId="31" xfId="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Border="1" applyAlignment="1" applyProtection="1">
      <alignment horizontal="left" vertical="center"/>
      <protection hidden="1"/>
    </xf>
    <xf numFmtId="0" fontId="38" fillId="34" borderId="32" xfId="0" applyFont="1" applyFill="1" applyBorder="1" applyAlignment="1" applyProtection="1">
      <alignment horizontal="center" vertical="center"/>
      <protection hidden="1"/>
    </xf>
    <xf numFmtId="0" fontId="40" fillId="34" borderId="33" xfId="0" applyFont="1" applyFill="1" applyBorder="1" applyAlignment="1" applyProtection="1">
      <alignment horizontal="center"/>
      <protection hidden="1"/>
    </xf>
    <xf numFmtId="179" fontId="42" fillId="0" borderId="34" xfId="47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42" fillId="34" borderId="35" xfId="0" applyFont="1" applyFill="1" applyBorder="1" applyAlignment="1" applyProtection="1">
      <alignment horizontal="left"/>
      <protection hidden="1"/>
    </xf>
    <xf numFmtId="0" fontId="42" fillId="34" borderId="36" xfId="0" applyFont="1" applyFill="1" applyBorder="1" applyAlignment="1" applyProtection="1">
      <alignment horizontal="center"/>
      <protection hidden="1"/>
    </xf>
    <xf numFmtId="0" fontId="42" fillId="34" borderId="35" xfId="0" applyFont="1" applyFill="1" applyBorder="1" applyAlignment="1" applyProtection="1">
      <alignment horizontal="center" vertical="center"/>
      <protection hidden="1"/>
    </xf>
    <xf numFmtId="0" fontId="42" fillId="34" borderId="37" xfId="0" applyFont="1" applyFill="1" applyBorder="1" applyAlignment="1" applyProtection="1">
      <alignment horizontal="center" vertical="center"/>
      <protection hidden="1"/>
    </xf>
    <xf numFmtId="0" fontId="42" fillId="34" borderId="38" xfId="0" applyFont="1" applyFill="1" applyBorder="1" applyAlignment="1" applyProtection="1">
      <alignment horizontal="center"/>
      <protection hidden="1"/>
    </xf>
    <xf numFmtId="0" fontId="42" fillId="34" borderId="39" xfId="0" applyFont="1" applyFill="1" applyBorder="1" applyAlignment="1" applyProtection="1">
      <alignment horizontal="center"/>
      <protection hidden="1"/>
    </xf>
    <xf numFmtId="0" fontId="42" fillId="34" borderId="40" xfId="0" applyFont="1" applyFill="1" applyBorder="1" applyAlignment="1" applyProtection="1">
      <alignment horizontal="center" vertical="center"/>
      <protection hidden="1"/>
    </xf>
    <xf numFmtId="0" fontId="42" fillId="34" borderId="41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hidden="1"/>
    </xf>
    <xf numFmtId="185" fontId="45" fillId="0" borderId="39" xfId="0" applyNumberFormat="1" applyFont="1" applyBorder="1" applyAlignment="1" applyProtection="1">
      <alignment/>
      <protection hidden="1"/>
    </xf>
    <xf numFmtId="0" fontId="31" fillId="0" borderId="16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170" fontId="0" fillId="0" borderId="16" xfId="0" applyNumberFormat="1" applyBorder="1" applyAlignment="1" applyProtection="1">
      <alignment/>
      <protection hidden="1"/>
    </xf>
    <xf numFmtId="0" fontId="45" fillId="34" borderId="16" xfId="0" applyFont="1" applyFill="1" applyBorder="1" applyAlignment="1" applyProtection="1">
      <alignment/>
      <protection hidden="1"/>
    </xf>
    <xf numFmtId="0" fontId="43" fillId="0" borderId="16" xfId="0" applyFont="1" applyBorder="1" applyAlignment="1" applyProtection="1">
      <alignment/>
      <protection hidden="1"/>
    </xf>
    <xf numFmtId="0" fontId="45" fillId="0" borderId="4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5" fillId="34" borderId="0" xfId="0" applyFont="1" applyFill="1" applyBorder="1" applyAlignment="1" applyProtection="1">
      <alignment horizontal="center"/>
      <protection hidden="1"/>
    </xf>
    <xf numFmtId="170" fontId="45" fillId="34" borderId="0" xfId="63" applyNumberFormat="1" applyFont="1" applyFill="1" applyBorder="1" applyAlignment="1" applyProtection="1">
      <alignment/>
      <protection hidden="1"/>
    </xf>
    <xf numFmtId="170" fontId="44" fillId="0" borderId="0" xfId="0" applyNumberFormat="1" applyFont="1" applyBorder="1" applyAlignment="1" applyProtection="1">
      <alignment/>
      <protection hidden="1"/>
    </xf>
    <xf numFmtId="177" fontId="45" fillId="34" borderId="0" xfId="63" applyNumberFormat="1" applyFont="1" applyFill="1" applyBorder="1" applyAlignment="1" applyProtection="1">
      <alignment/>
      <protection hidden="1"/>
    </xf>
    <xf numFmtId="175" fontId="45" fillId="34" borderId="0" xfId="63" applyNumberFormat="1" applyFont="1" applyFill="1" applyBorder="1" applyAlignment="1" applyProtection="1">
      <alignment/>
      <protection hidden="1"/>
    </xf>
    <xf numFmtId="2" fontId="45" fillId="34" borderId="16" xfId="0" applyNumberFormat="1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179" fontId="44" fillId="0" borderId="40" xfId="47" applyFont="1" applyFill="1" applyBorder="1" applyAlignment="1" applyProtection="1">
      <alignment/>
      <protection locked="0"/>
    </xf>
    <xf numFmtId="177" fontId="45" fillId="0" borderId="40" xfId="63" applyNumberFormat="1" applyFont="1" applyFill="1" applyBorder="1" applyAlignment="1" applyProtection="1">
      <alignment/>
      <protection hidden="1"/>
    </xf>
    <xf numFmtId="175" fontId="45" fillId="0" borderId="4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4" fillId="34" borderId="0" xfId="0" applyFont="1" applyFill="1" applyBorder="1" applyAlignment="1">
      <alignment horizontal="left"/>
    </xf>
    <xf numFmtId="181" fontId="23" fillId="0" borderId="0" xfId="63" applyNumberFormat="1" applyFont="1" applyFill="1" applyBorder="1" applyAlignment="1" applyProtection="1">
      <alignment horizontal="right"/>
      <protection hidden="1"/>
    </xf>
    <xf numFmtId="0" fontId="43" fillId="0" borderId="39" xfId="0" applyFont="1" applyBorder="1" applyAlignment="1" applyProtection="1">
      <alignment/>
      <protection hidden="1"/>
    </xf>
    <xf numFmtId="0" fontId="45" fillId="0" borderId="42" xfId="0" applyFont="1" applyBorder="1" applyAlignment="1" applyProtection="1">
      <alignment/>
      <protection hidden="1"/>
    </xf>
    <xf numFmtId="0" fontId="44" fillId="0" borderId="42" xfId="0" applyFont="1" applyBorder="1" applyAlignment="1" applyProtection="1">
      <alignment/>
      <protection hidden="1"/>
    </xf>
    <xf numFmtId="181" fontId="23" fillId="0" borderId="42" xfId="63" applyNumberFormat="1" applyFont="1" applyFill="1" applyBorder="1" applyAlignment="1" applyProtection="1">
      <alignment horizontal="right"/>
      <protection hidden="1"/>
    </xf>
    <xf numFmtId="0" fontId="43" fillId="0" borderId="41" xfId="0" applyFont="1" applyBorder="1" applyAlignment="1" applyProtection="1">
      <alignment/>
      <protection hidden="1"/>
    </xf>
    <xf numFmtId="179" fontId="0" fillId="0" borderId="42" xfId="47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 locked="0"/>
    </xf>
    <xf numFmtId="0" fontId="1" fillId="34" borderId="17" xfId="0" applyFont="1" applyFill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23" fillId="0" borderId="42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23" fillId="0" borderId="43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3" xfId="0" applyBorder="1" applyAlignment="1" applyProtection="1">
      <alignment horizontal="left"/>
      <protection hidden="1"/>
    </xf>
    <xf numFmtId="0" fontId="27" fillId="0" borderId="44" xfId="0" applyFont="1" applyFill="1" applyBorder="1" applyAlignment="1" applyProtection="1">
      <alignment/>
      <protection hidden="1"/>
    </xf>
    <xf numFmtId="172" fontId="16" fillId="0" borderId="45" xfId="63" applyFont="1" applyFill="1" applyBorder="1" applyAlignment="1" applyProtection="1">
      <alignment horizontal="right"/>
      <protection hidden="1"/>
    </xf>
    <xf numFmtId="173" fontId="16" fillId="0" borderId="46" xfId="63" applyNumberFormat="1" applyFont="1" applyFill="1" applyBorder="1" applyAlignment="1" applyProtection="1">
      <alignment horizontal="right"/>
      <protection hidden="1"/>
    </xf>
    <xf numFmtId="174" fontId="26" fillId="0" borderId="47" xfId="63" applyNumberFormat="1" applyFont="1" applyFill="1" applyBorder="1" applyAlignment="1" applyProtection="1">
      <alignment horizontal="right"/>
      <protection hidden="1"/>
    </xf>
    <xf numFmtId="171" fontId="26" fillId="0" borderId="48" xfId="63" applyNumberFormat="1" applyFont="1" applyFill="1" applyBorder="1" applyAlignment="1" applyProtection="1">
      <alignment horizontal="right"/>
      <protection hidden="1"/>
    </xf>
    <xf numFmtId="0" fontId="16" fillId="0" borderId="49" xfId="0" applyFont="1" applyBorder="1" applyAlignment="1" applyProtection="1">
      <alignment/>
      <protection hidden="1"/>
    </xf>
    <xf numFmtId="171" fontId="26" fillId="0" borderId="47" xfId="63" applyNumberFormat="1" applyFont="1" applyFill="1" applyBorder="1" applyAlignment="1" applyProtection="1">
      <alignment horizontal="right"/>
      <protection hidden="1"/>
    </xf>
    <xf numFmtId="171" fontId="26" fillId="0" borderId="49" xfId="63" applyNumberFormat="1" applyFont="1" applyFill="1" applyBorder="1" applyAlignment="1" applyProtection="1">
      <alignment horizontal="right"/>
      <protection hidden="1"/>
    </xf>
    <xf numFmtId="3" fontId="16" fillId="0" borderId="45" xfId="0" applyNumberFormat="1" applyFont="1" applyBorder="1" applyAlignment="1" applyProtection="1">
      <alignment/>
      <protection hidden="1"/>
    </xf>
    <xf numFmtId="3" fontId="16" fillId="0" borderId="49" xfId="0" applyNumberFormat="1" applyFont="1" applyBorder="1" applyAlignment="1" applyProtection="1">
      <alignment/>
      <protection hidden="1"/>
    </xf>
    <xf numFmtId="186" fontId="28" fillId="34" borderId="49" xfId="63" applyNumberFormat="1" applyFont="1" applyFill="1" applyBorder="1" applyAlignment="1" applyProtection="1">
      <alignment/>
      <protection hidden="1"/>
    </xf>
    <xf numFmtId="172" fontId="16" fillId="0" borderId="49" xfId="63" applyFont="1" applyFill="1" applyBorder="1" applyAlignment="1" applyProtection="1">
      <alignment/>
      <protection hidden="1"/>
    </xf>
    <xf numFmtId="186" fontId="28" fillId="34" borderId="46" xfId="63" applyNumberFormat="1" applyFont="1" applyFill="1" applyBorder="1" applyAlignment="1" applyProtection="1">
      <alignment/>
      <protection hidden="1"/>
    </xf>
    <xf numFmtId="0" fontId="16" fillId="0" borderId="50" xfId="0" applyFont="1" applyBorder="1" applyAlignment="1" applyProtection="1">
      <alignment/>
      <protection hidden="1"/>
    </xf>
    <xf numFmtId="1" fontId="16" fillId="0" borderId="49" xfId="0" applyNumberFormat="1" applyFont="1" applyBorder="1" applyAlignment="1" applyProtection="1">
      <alignment/>
      <protection hidden="1"/>
    </xf>
    <xf numFmtId="187" fontId="16" fillId="0" borderId="49" xfId="0" applyNumberFormat="1" applyFont="1" applyBorder="1" applyAlignment="1" applyProtection="1">
      <alignment/>
      <protection locked="0"/>
    </xf>
    <xf numFmtId="188" fontId="24" fillId="0" borderId="51" xfId="47" applyNumberFormat="1" applyFont="1" applyFill="1" applyBorder="1" applyAlignment="1" applyProtection="1">
      <alignment/>
      <protection hidden="1"/>
    </xf>
    <xf numFmtId="0" fontId="27" fillId="0" borderId="52" xfId="0" applyFont="1" applyBorder="1" applyAlignment="1" applyProtection="1">
      <alignment/>
      <protection hidden="1"/>
    </xf>
    <xf numFmtId="0" fontId="23" fillId="0" borderId="53" xfId="0" applyFont="1" applyFill="1" applyBorder="1" applyAlignment="1" applyProtection="1">
      <alignment/>
      <protection hidden="1"/>
    </xf>
    <xf numFmtId="0" fontId="28" fillId="0" borderId="54" xfId="0" applyFont="1" applyFill="1" applyBorder="1" applyAlignment="1" applyProtection="1">
      <alignment/>
      <protection hidden="1"/>
    </xf>
    <xf numFmtId="0" fontId="25" fillId="0" borderId="54" xfId="0" applyFont="1" applyFill="1" applyBorder="1" applyAlignment="1" applyProtection="1">
      <alignment/>
      <protection hidden="1"/>
    </xf>
    <xf numFmtId="0" fontId="23" fillId="0" borderId="55" xfId="0" applyFont="1" applyFill="1" applyBorder="1" applyAlignment="1" applyProtection="1">
      <alignment/>
      <protection hidden="1"/>
    </xf>
    <xf numFmtId="0" fontId="23" fillId="0" borderId="54" xfId="0" applyFont="1" applyBorder="1" applyAlignment="1" applyProtection="1">
      <alignment/>
      <protection hidden="1"/>
    </xf>
    <xf numFmtId="0" fontId="23" fillId="0" borderId="54" xfId="0" applyFont="1" applyFill="1" applyBorder="1" applyAlignment="1" applyProtection="1">
      <alignment/>
      <protection hidden="1"/>
    </xf>
    <xf numFmtId="0" fontId="23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79" fontId="0" fillId="0" borderId="17" xfId="47" applyBorder="1" applyAlignment="1">
      <alignment/>
    </xf>
    <xf numFmtId="13" fontId="16" fillId="0" borderId="42" xfId="0" applyNumberFormat="1" applyFont="1" applyBorder="1" applyAlignment="1">
      <alignment/>
    </xf>
    <xf numFmtId="171" fontId="24" fillId="0" borderId="47" xfId="0" applyNumberFormat="1" applyFont="1" applyBorder="1" applyAlignment="1" applyProtection="1">
      <alignment/>
      <protection hidden="1"/>
    </xf>
    <xf numFmtId="171" fontId="26" fillId="0" borderId="58" xfId="63" applyNumberFormat="1" applyFont="1" applyFill="1" applyBorder="1" applyAlignment="1" applyProtection="1">
      <alignment horizontal="right"/>
      <protection hidden="1"/>
    </xf>
    <xf numFmtId="0" fontId="45" fillId="0" borderId="59" xfId="0" applyFont="1" applyFill="1" applyBorder="1" applyAlignment="1" applyProtection="1">
      <alignment/>
      <protection hidden="1"/>
    </xf>
    <xf numFmtId="0" fontId="45" fillId="34" borderId="60" xfId="0" applyFont="1" applyFill="1" applyBorder="1" applyAlignment="1" applyProtection="1">
      <alignment/>
      <protection hidden="1"/>
    </xf>
    <xf numFmtId="0" fontId="45" fillId="0" borderId="61" xfId="0" applyFont="1" applyFill="1" applyBorder="1" applyAlignment="1" applyProtection="1">
      <alignment/>
      <protection hidden="1"/>
    </xf>
    <xf numFmtId="0" fontId="45" fillId="34" borderId="62" xfId="0" applyFont="1" applyFill="1" applyBorder="1" applyAlignment="1" applyProtection="1">
      <alignment horizontal="center"/>
      <protection hidden="1"/>
    </xf>
    <xf numFmtId="186" fontId="45" fillId="34" borderId="62" xfId="63" applyNumberFormat="1" applyFont="1" applyFill="1" applyBorder="1" applyAlignment="1" applyProtection="1">
      <alignment/>
      <protection hidden="1"/>
    </xf>
    <xf numFmtId="0" fontId="45" fillId="0" borderId="42" xfId="0" applyFont="1" applyFill="1" applyBorder="1" applyAlignment="1" applyProtection="1">
      <alignment/>
      <protection hidden="1"/>
    </xf>
    <xf numFmtId="0" fontId="45" fillId="34" borderId="42" xfId="0" applyFont="1" applyFill="1" applyBorder="1" applyAlignment="1" applyProtection="1">
      <alignment horizontal="center"/>
      <protection hidden="1"/>
    </xf>
    <xf numFmtId="0" fontId="45" fillId="34" borderId="0" xfId="0" applyFont="1" applyFill="1" applyBorder="1" applyAlignment="1" applyProtection="1">
      <alignment/>
      <protection hidden="1"/>
    </xf>
    <xf numFmtId="2" fontId="45" fillId="34" borderId="0" xfId="0" applyNumberFormat="1" applyFont="1" applyFill="1" applyBorder="1" applyAlignment="1" applyProtection="1">
      <alignment/>
      <protection hidden="1"/>
    </xf>
    <xf numFmtId="185" fontId="45" fillId="0" borderId="0" xfId="0" applyNumberFormat="1" applyFont="1" applyBorder="1" applyAlignment="1" applyProtection="1">
      <alignment/>
      <protection hidden="1"/>
    </xf>
    <xf numFmtId="181" fontId="44" fillId="0" borderId="0" xfId="0" applyNumberFormat="1" applyFont="1" applyBorder="1" applyAlignment="1" applyProtection="1">
      <alignment/>
      <protection hidden="1"/>
    </xf>
    <xf numFmtId="193" fontId="44" fillId="0" borderId="42" xfId="0" applyNumberFormat="1" applyFont="1" applyBorder="1" applyAlignment="1" applyProtection="1">
      <alignment/>
      <protection hidden="1"/>
    </xf>
    <xf numFmtId="0" fontId="45" fillId="34" borderId="41" xfId="0" applyFont="1" applyFill="1" applyBorder="1" applyAlignment="1" applyProtection="1">
      <alignment/>
      <protection hidden="1"/>
    </xf>
    <xf numFmtId="0" fontId="43" fillId="0" borderId="17" xfId="0" applyFont="1" applyBorder="1" applyAlignment="1" applyProtection="1">
      <alignment/>
      <protection hidden="1"/>
    </xf>
    <xf numFmtId="0" fontId="43" fillId="0" borderId="40" xfId="0" applyFont="1" applyFill="1" applyBorder="1" applyAlignment="1" applyProtection="1">
      <alignment/>
      <protection hidden="1"/>
    </xf>
    <xf numFmtId="0" fontId="43" fillId="0" borderId="40" xfId="0" applyFont="1" applyBorder="1" applyAlignment="1" applyProtection="1">
      <alignment/>
      <protection hidden="1"/>
    </xf>
    <xf numFmtId="0" fontId="43" fillId="0" borderId="16" xfId="0" applyFont="1" applyFill="1" applyBorder="1" applyAlignment="1" applyProtection="1">
      <alignment/>
      <protection hidden="1"/>
    </xf>
    <xf numFmtId="0" fontId="45" fillId="0" borderId="63" xfId="0" applyFont="1" applyFill="1" applyBorder="1" applyAlignment="1" applyProtection="1">
      <alignment/>
      <protection hidden="1"/>
    </xf>
    <xf numFmtId="179" fontId="0" fillId="34" borderId="17" xfId="47" applyFill="1" applyBorder="1" applyAlignment="1" applyProtection="1">
      <alignment/>
      <protection hidden="1"/>
    </xf>
    <xf numFmtId="0" fontId="45" fillId="0" borderId="17" xfId="0" applyNumberFormat="1" applyFont="1" applyBorder="1" applyAlignment="1" applyProtection="1">
      <alignment/>
      <protection hidden="1"/>
    </xf>
    <xf numFmtId="0" fontId="44" fillId="0" borderId="42" xfId="0" applyNumberFormat="1" applyFont="1" applyBorder="1" applyAlignment="1" applyProtection="1">
      <alignment/>
      <protection hidden="1"/>
    </xf>
    <xf numFmtId="2" fontId="45" fillId="0" borderId="17" xfId="0" applyNumberFormat="1" applyFont="1" applyBorder="1" applyAlignment="1" applyProtection="1">
      <alignment/>
      <protection hidden="1"/>
    </xf>
    <xf numFmtId="0" fontId="45" fillId="34" borderId="42" xfId="0" applyFont="1" applyFill="1" applyBorder="1" applyAlignment="1" applyProtection="1">
      <alignment/>
      <protection hidden="1"/>
    </xf>
    <xf numFmtId="186" fontId="45" fillId="34" borderId="42" xfId="63" applyNumberFormat="1" applyFont="1" applyFill="1" applyBorder="1" applyAlignment="1" applyProtection="1">
      <alignment/>
      <protection hidden="1"/>
    </xf>
    <xf numFmtId="186" fontId="44" fillId="0" borderId="42" xfId="0" applyNumberFormat="1" applyFont="1" applyBorder="1" applyAlignment="1" applyProtection="1">
      <alignment/>
      <protection hidden="1"/>
    </xf>
    <xf numFmtId="0" fontId="45" fillId="0" borderId="42" xfId="0" applyFont="1" applyBorder="1" applyAlignment="1" applyProtection="1">
      <alignment horizontal="center"/>
      <protection hidden="1"/>
    </xf>
    <xf numFmtId="177" fontId="45" fillId="34" borderId="42" xfId="63" applyNumberFormat="1" applyFont="1" applyFill="1" applyBorder="1" applyAlignment="1" applyProtection="1">
      <alignment/>
      <protection hidden="1"/>
    </xf>
    <xf numFmtId="175" fontId="45" fillId="34" borderId="42" xfId="63" applyNumberFormat="1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29" fillId="36" borderId="0" xfId="0" applyFont="1" applyFill="1" applyBorder="1" applyAlignment="1" applyProtection="1">
      <alignment vertical="center"/>
      <protection hidden="1"/>
    </xf>
    <xf numFmtId="0" fontId="20" fillId="36" borderId="0" xfId="0" applyFont="1" applyFill="1" applyBorder="1" applyAlignment="1" applyProtection="1">
      <alignment vertical="center"/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9" fillId="36" borderId="0" xfId="0" applyFont="1" applyFill="1" applyBorder="1" applyAlignment="1" applyProtection="1">
      <alignment horizontal="center" vertical="center"/>
      <protection hidden="1"/>
    </xf>
    <xf numFmtId="172" fontId="3" fillId="34" borderId="0" xfId="63" applyFont="1" applyFill="1" applyBorder="1" applyAlignment="1" applyProtection="1">
      <alignment horizontal="center"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170" fontId="14" fillId="0" borderId="42" xfId="0" applyNumberFormat="1" applyFont="1" applyBorder="1" applyAlignment="1" applyProtection="1">
      <alignment/>
      <protection hidden="1"/>
    </xf>
    <xf numFmtId="170" fontId="24" fillId="0" borderId="0" xfId="0" applyNumberFormat="1" applyFont="1" applyBorder="1" applyAlignment="1">
      <alignment/>
    </xf>
    <xf numFmtId="13" fontId="16" fillId="0" borderId="64" xfId="0" applyNumberFormat="1" applyFont="1" applyBorder="1" applyAlignment="1">
      <alignment/>
    </xf>
    <xf numFmtId="13" fontId="16" fillId="0" borderId="43" xfId="0" applyNumberFormat="1" applyFont="1" applyBorder="1" applyAlignment="1">
      <alignment/>
    </xf>
    <xf numFmtId="170" fontId="16" fillId="0" borderId="42" xfId="0" applyNumberFormat="1" applyFont="1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26" fillId="34" borderId="65" xfId="0" applyFont="1" applyFill="1" applyBorder="1" applyAlignment="1" applyProtection="1">
      <alignment/>
      <protection hidden="1"/>
    </xf>
    <xf numFmtId="0" fontId="24" fillId="0" borderId="6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66" xfId="0" applyFont="1" applyBorder="1" applyAlignment="1">
      <alignment/>
    </xf>
    <xf numFmtId="194" fontId="44" fillId="0" borderId="42" xfId="0" applyNumberFormat="1" applyFont="1" applyBorder="1" applyAlignment="1" applyProtection="1">
      <alignment/>
      <protection hidden="1"/>
    </xf>
    <xf numFmtId="0" fontId="3" fillId="34" borderId="67" xfId="0" applyFont="1" applyFill="1" applyBorder="1" applyAlignment="1" applyProtection="1">
      <alignment/>
      <protection hidden="1"/>
    </xf>
    <xf numFmtId="0" fontId="3" fillId="34" borderId="68" xfId="0" applyFont="1" applyFill="1" applyBorder="1" applyAlignment="1" applyProtection="1">
      <alignment/>
      <protection hidden="1"/>
    </xf>
    <xf numFmtId="180" fontId="3" fillId="34" borderId="68" xfId="52" applyNumberFormat="1" applyFont="1" applyFill="1" applyBorder="1" applyAlignment="1" applyProtection="1">
      <alignment/>
      <protection hidden="1"/>
    </xf>
    <xf numFmtId="0" fontId="3" fillId="34" borderId="69" xfId="0" applyFont="1" applyFill="1" applyBorder="1" applyAlignment="1" applyProtection="1">
      <alignment/>
      <protection hidden="1"/>
    </xf>
    <xf numFmtId="172" fontId="3" fillId="34" borderId="70" xfId="63" applyFont="1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/>
      <protection hidden="1"/>
    </xf>
    <xf numFmtId="9" fontId="4" fillId="37" borderId="0" xfId="52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/>
      <protection/>
    </xf>
    <xf numFmtId="9" fontId="3" fillId="37" borderId="0" xfId="52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 hidden="1"/>
    </xf>
    <xf numFmtId="0" fontId="42" fillId="34" borderId="42" xfId="0" applyFont="1" applyFill="1" applyBorder="1" applyAlignment="1" applyProtection="1">
      <alignment horizontal="center"/>
      <protection hidden="1"/>
    </xf>
    <xf numFmtId="0" fontId="0" fillId="0" borderId="42" xfId="0" applyBorder="1" applyAlignment="1">
      <alignment/>
    </xf>
    <xf numFmtId="179" fontId="0" fillId="0" borderId="42" xfId="47" applyBorder="1" applyAlignment="1">
      <alignment/>
    </xf>
    <xf numFmtId="179" fontId="14" fillId="0" borderId="42" xfId="47" applyFont="1" applyBorder="1" applyAlignment="1" applyProtection="1">
      <alignment/>
      <protection hidden="1"/>
    </xf>
    <xf numFmtId="0" fontId="40" fillId="34" borderId="71" xfId="0" applyFont="1" applyFill="1" applyBorder="1" applyAlignment="1" applyProtection="1">
      <alignment horizontal="center"/>
      <protection hidden="1"/>
    </xf>
    <xf numFmtId="179" fontId="0" fillId="0" borderId="72" xfId="47" applyBorder="1" applyAlignment="1">
      <alignment/>
    </xf>
    <xf numFmtId="0" fontId="40" fillId="34" borderId="73" xfId="0" applyFont="1" applyFill="1" applyBorder="1" applyAlignment="1" applyProtection="1">
      <alignment horizontal="center"/>
      <protection hidden="1"/>
    </xf>
    <xf numFmtId="0" fontId="40" fillId="34" borderId="74" xfId="0" applyFont="1" applyFill="1" applyBorder="1" applyAlignment="1" applyProtection="1">
      <alignment horizontal="center"/>
      <protection hidden="1"/>
    </xf>
    <xf numFmtId="0" fontId="40" fillId="34" borderId="61" xfId="0" applyFont="1" applyFill="1" applyBorder="1" applyAlignment="1" applyProtection="1">
      <alignment horizontal="center"/>
      <protection hidden="1"/>
    </xf>
    <xf numFmtId="0" fontId="42" fillId="34" borderId="75" xfId="0" applyFont="1" applyFill="1" applyBorder="1" applyAlignment="1" applyProtection="1">
      <alignment horizontal="left"/>
      <protection hidden="1"/>
    </xf>
    <xf numFmtId="0" fontId="42" fillId="34" borderId="76" xfId="0" applyFont="1" applyFill="1" applyBorder="1" applyAlignment="1" applyProtection="1">
      <alignment horizontal="center"/>
      <protection hidden="1"/>
    </xf>
    <xf numFmtId="0" fontId="42" fillId="34" borderId="77" xfId="0" applyFont="1" applyFill="1" applyBorder="1" applyAlignment="1" applyProtection="1">
      <alignment horizontal="center" vertical="center"/>
      <protection hidden="1"/>
    </xf>
    <xf numFmtId="0" fontId="42" fillId="34" borderId="78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/>
      <protection hidden="1"/>
    </xf>
    <xf numFmtId="0" fontId="16" fillId="0" borderId="67" xfId="0" applyFont="1" applyBorder="1" applyAlignment="1" applyProtection="1">
      <alignment/>
      <protection hidden="1"/>
    </xf>
    <xf numFmtId="0" fontId="16" fillId="0" borderId="68" xfId="0" applyFont="1" applyBorder="1" applyAlignment="1" applyProtection="1">
      <alignment/>
      <protection hidden="1"/>
    </xf>
    <xf numFmtId="0" fontId="16" fillId="0" borderId="79" xfId="0" applyFont="1" applyBorder="1" applyAlignment="1" applyProtection="1">
      <alignment/>
      <protection hidden="1"/>
    </xf>
    <xf numFmtId="0" fontId="24" fillId="0" borderId="80" xfId="0" applyFont="1" applyBorder="1" applyAlignment="1" applyProtection="1">
      <alignment/>
      <protection hidden="1"/>
    </xf>
    <xf numFmtId="0" fontId="16" fillId="0" borderId="81" xfId="0" applyFont="1" applyBorder="1" applyAlignment="1" applyProtection="1">
      <alignment/>
      <protection hidden="1"/>
    </xf>
    <xf numFmtId="170" fontId="4" fillId="34" borderId="70" xfId="63" applyNumberFormat="1" applyFont="1" applyFill="1" applyBorder="1" applyAlignment="1" applyProtection="1">
      <alignment/>
      <protection hidden="1"/>
    </xf>
    <xf numFmtId="172" fontId="3" fillId="34" borderId="70" xfId="63" applyFont="1" applyFill="1" applyBorder="1" applyAlignment="1" applyProtection="1">
      <alignment/>
      <protection hidden="1"/>
    </xf>
    <xf numFmtId="0" fontId="16" fillId="0" borderId="69" xfId="0" applyFont="1" applyBorder="1" applyAlignment="1" applyProtection="1">
      <alignment/>
      <protection hidden="1"/>
    </xf>
    <xf numFmtId="0" fontId="16" fillId="0" borderId="70" xfId="0" applyFont="1" applyBorder="1" applyAlignment="1" applyProtection="1">
      <alignment/>
      <protection hidden="1"/>
    </xf>
    <xf numFmtId="0" fontId="31" fillId="0" borderId="70" xfId="0" applyFont="1" applyBorder="1" applyAlignment="1" applyProtection="1">
      <alignment/>
      <protection hidden="1"/>
    </xf>
    <xf numFmtId="0" fontId="32" fillId="0" borderId="70" xfId="0" applyFont="1" applyBorder="1" applyAlignment="1" applyProtection="1">
      <alignment/>
      <protection hidden="1"/>
    </xf>
    <xf numFmtId="0" fontId="26" fillId="0" borderId="69" xfId="0" applyFont="1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24" fillId="0" borderId="69" xfId="0" applyFont="1" applyBorder="1" applyAlignment="1" applyProtection="1">
      <alignment/>
      <protection hidden="1"/>
    </xf>
    <xf numFmtId="0" fontId="33" fillId="0" borderId="70" xfId="0" applyFont="1" applyBorder="1" applyAlignment="1" applyProtection="1">
      <alignment/>
      <protection hidden="1"/>
    </xf>
    <xf numFmtId="0" fontId="34" fillId="0" borderId="70" xfId="0" applyFont="1" applyBorder="1" applyAlignment="1" applyProtection="1">
      <alignment/>
      <protection hidden="1"/>
    </xf>
    <xf numFmtId="0" fontId="16" fillId="0" borderId="80" xfId="0" applyFont="1" applyBorder="1" applyAlignment="1" applyProtection="1">
      <alignment/>
      <protection hidden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8" fillId="37" borderId="0" xfId="0" applyFont="1" applyFill="1" applyBorder="1" applyAlignment="1" applyProtection="1">
      <alignment horizontal="left" vertical="center"/>
      <protection hidden="1"/>
    </xf>
    <xf numFmtId="0" fontId="20" fillId="37" borderId="0" xfId="0" applyFont="1" applyFill="1" applyBorder="1" applyAlignment="1" applyProtection="1">
      <alignment vertical="center"/>
      <protection hidden="1"/>
    </xf>
    <xf numFmtId="0" fontId="3" fillId="34" borderId="70" xfId="0" applyFont="1" applyFill="1" applyBorder="1" applyAlignment="1" applyProtection="1">
      <alignment/>
      <protection hidden="1"/>
    </xf>
    <xf numFmtId="0" fontId="3" fillId="34" borderId="82" xfId="0" applyFont="1" applyFill="1" applyBorder="1" applyAlignment="1" applyProtection="1">
      <alignment/>
      <protection hidden="1"/>
    </xf>
    <xf numFmtId="0" fontId="3" fillId="34" borderId="83" xfId="0" applyFont="1" applyFill="1" applyBorder="1" applyAlignment="1" applyProtection="1">
      <alignment/>
      <protection hidden="1"/>
    </xf>
    <xf numFmtId="0" fontId="3" fillId="34" borderId="70" xfId="0" applyFont="1" applyFill="1" applyBorder="1" applyAlignment="1" applyProtection="1">
      <alignment/>
      <protection hidden="1"/>
    </xf>
    <xf numFmtId="172" fontId="4" fillId="34" borderId="83" xfId="63" applyFont="1" applyFill="1" applyBorder="1" applyAlignment="1" applyProtection="1">
      <alignment horizontal="center"/>
      <protection hidden="1"/>
    </xf>
    <xf numFmtId="0" fontId="3" fillId="34" borderId="84" xfId="0" applyFont="1" applyFill="1" applyBorder="1" applyAlignment="1" applyProtection="1">
      <alignment/>
      <protection hidden="1"/>
    </xf>
    <xf numFmtId="0" fontId="4" fillId="34" borderId="69" xfId="0" applyFont="1" applyFill="1" applyBorder="1" applyAlignment="1" applyProtection="1">
      <alignment/>
      <protection/>
    </xf>
    <xf numFmtId="9" fontId="3" fillId="34" borderId="69" xfId="52" applyFont="1" applyFill="1" applyBorder="1" applyAlignment="1" applyProtection="1">
      <alignment/>
      <protection hidden="1"/>
    </xf>
    <xf numFmtId="170" fontId="4" fillId="34" borderId="83" xfId="63" applyNumberFormat="1" applyFont="1" applyFill="1" applyBorder="1" applyAlignment="1" applyProtection="1">
      <alignment horizontal="right"/>
      <protection hidden="1"/>
    </xf>
    <xf numFmtId="173" fontId="10" fillId="34" borderId="85" xfId="63" applyNumberFormat="1" applyFont="1" applyFill="1" applyBorder="1" applyAlignment="1" applyProtection="1">
      <alignment/>
      <protection hidden="1"/>
    </xf>
    <xf numFmtId="174" fontId="10" fillId="34" borderId="70" xfId="63" applyNumberFormat="1" applyFont="1" applyFill="1" applyBorder="1" applyAlignment="1" applyProtection="1">
      <alignment/>
      <protection hidden="1"/>
    </xf>
    <xf numFmtId="201" fontId="10" fillId="34" borderId="70" xfId="63" applyNumberFormat="1" applyFont="1" applyFill="1" applyBorder="1" applyAlignment="1" applyProtection="1">
      <alignment/>
      <protection hidden="1"/>
    </xf>
    <xf numFmtId="3" fontId="10" fillId="34" borderId="70" xfId="63" applyNumberFormat="1" applyFont="1" applyFill="1" applyBorder="1" applyAlignment="1" applyProtection="1">
      <alignment/>
      <protection hidden="1"/>
    </xf>
    <xf numFmtId="172" fontId="10" fillId="34" borderId="70" xfId="63" applyFont="1" applyFill="1" applyBorder="1" applyAlignment="1" applyProtection="1">
      <alignment/>
      <protection hidden="1"/>
    </xf>
    <xf numFmtId="172" fontId="10" fillId="34" borderId="70" xfId="63" applyNumberFormat="1" applyFont="1" applyFill="1" applyBorder="1" applyAlignment="1" applyProtection="1">
      <alignment horizontal="center"/>
      <protection hidden="1"/>
    </xf>
    <xf numFmtId="177" fontId="10" fillId="34" borderId="70" xfId="63" applyNumberFormat="1" applyFont="1" applyFill="1" applyBorder="1" applyAlignment="1" applyProtection="1">
      <alignment/>
      <protection hidden="1"/>
    </xf>
    <xf numFmtId="172" fontId="10" fillId="34" borderId="70" xfId="63" applyNumberFormat="1" applyFont="1" applyFill="1" applyBorder="1" applyAlignment="1" applyProtection="1">
      <alignment/>
      <protection hidden="1"/>
    </xf>
    <xf numFmtId="172" fontId="4" fillId="34" borderId="70" xfId="63" applyNumberFormat="1" applyFont="1" applyFill="1" applyBorder="1" applyAlignment="1" applyProtection="1">
      <alignment/>
      <protection hidden="1"/>
    </xf>
    <xf numFmtId="0" fontId="4" fillId="34" borderId="70" xfId="63" applyNumberFormat="1" applyFont="1" applyFill="1" applyBorder="1" applyAlignment="1" applyProtection="1">
      <alignment/>
      <protection hidden="1"/>
    </xf>
    <xf numFmtId="0" fontId="3" fillId="39" borderId="86" xfId="0" applyFont="1" applyFill="1" applyBorder="1" applyAlignment="1" applyProtection="1">
      <alignment/>
      <protection hidden="1"/>
    </xf>
    <xf numFmtId="0" fontId="3" fillId="39" borderId="87" xfId="0" applyFont="1" applyFill="1" applyBorder="1" applyAlignment="1" applyProtection="1">
      <alignment/>
      <protection hidden="1"/>
    </xf>
    <xf numFmtId="0" fontId="3" fillId="39" borderId="21" xfId="0" applyFont="1" applyFill="1" applyBorder="1" applyAlignment="1" applyProtection="1">
      <alignment/>
      <protection hidden="1"/>
    </xf>
    <xf numFmtId="0" fontId="4" fillId="39" borderId="21" xfId="0" applyFont="1" applyFill="1" applyBorder="1" applyAlignment="1" applyProtection="1">
      <alignment/>
      <protection hidden="1"/>
    </xf>
    <xf numFmtId="0" fontId="4" fillId="39" borderId="88" xfId="0" applyFont="1" applyFill="1" applyBorder="1" applyAlignment="1" applyProtection="1">
      <alignment/>
      <protection hidden="1"/>
    </xf>
    <xf numFmtId="0" fontId="3" fillId="39" borderId="84" xfId="0" applyFont="1" applyFill="1" applyBorder="1" applyAlignment="1" applyProtection="1">
      <alignment/>
      <protection hidden="1"/>
    </xf>
    <xf numFmtId="0" fontId="3" fillId="39" borderId="12" xfId="0" applyFont="1" applyFill="1" applyBorder="1" applyAlignment="1" applyProtection="1">
      <alignment/>
      <protection hidden="1"/>
    </xf>
    <xf numFmtId="0" fontId="3" fillId="39" borderId="13" xfId="0" applyFont="1" applyFill="1" applyBorder="1" applyAlignment="1" applyProtection="1">
      <alignment/>
      <protection hidden="1"/>
    </xf>
    <xf numFmtId="0" fontId="4" fillId="39" borderId="13" xfId="0" applyFont="1" applyFill="1" applyBorder="1" applyAlignment="1" applyProtection="1">
      <alignment/>
      <protection hidden="1"/>
    </xf>
    <xf numFmtId="0" fontId="4" fillId="39" borderId="85" xfId="0" applyFont="1" applyFill="1" applyBorder="1" applyAlignment="1" applyProtection="1">
      <alignment/>
      <protection hidden="1"/>
    </xf>
    <xf numFmtId="0" fontId="3" fillId="39" borderId="69" xfId="0" applyFont="1" applyFill="1" applyBorder="1" applyAlignment="1" applyProtection="1">
      <alignment/>
      <protection hidden="1"/>
    </xf>
    <xf numFmtId="0" fontId="3" fillId="39" borderId="14" xfId="0" applyFont="1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4" fillId="39" borderId="0" xfId="0" applyFont="1" applyFill="1" applyBorder="1" applyAlignment="1" applyProtection="1">
      <alignment/>
      <protection hidden="1"/>
    </xf>
    <xf numFmtId="179" fontId="4" fillId="39" borderId="0" xfId="47" applyFont="1" applyFill="1" applyBorder="1" applyAlignment="1" applyProtection="1">
      <alignment horizontal="right"/>
      <protection hidden="1"/>
    </xf>
    <xf numFmtId="170" fontId="4" fillId="39" borderId="70" xfId="47" applyNumberFormat="1" applyFont="1" applyFill="1" applyBorder="1" applyAlignment="1" applyProtection="1">
      <alignment horizontal="right"/>
      <protection hidden="1"/>
    </xf>
    <xf numFmtId="0" fontId="4" fillId="39" borderId="89" xfId="0" applyFont="1" applyFill="1" applyBorder="1" applyAlignment="1" applyProtection="1">
      <alignment/>
      <protection hidden="1"/>
    </xf>
    <xf numFmtId="0" fontId="3" fillId="39" borderId="90" xfId="0" applyFont="1" applyFill="1" applyBorder="1" applyAlignment="1" applyProtection="1">
      <alignment/>
      <protection hidden="1"/>
    </xf>
    <xf numFmtId="0" fontId="4" fillId="39" borderId="90" xfId="0" applyFont="1" applyFill="1" applyBorder="1" applyAlignment="1" applyProtection="1">
      <alignment/>
      <protection hidden="1"/>
    </xf>
    <xf numFmtId="170" fontId="4" fillId="39" borderId="91" xfId="0" applyNumberFormat="1" applyFont="1" applyFill="1" applyBorder="1" applyAlignment="1" applyProtection="1">
      <alignment/>
      <protection hidden="1"/>
    </xf>
    <xf numFmtId="0" fontId="3" fillId="39" borderId="80" xfId="0" applyFont="1" applyFill="1" applyBorder="1" applyAlignment="1" applyProtection="1">
      <alignment/>
      <protection hidden="1"/>
    </xf>
    <xf numFmtId="0" fontId="4" fillId="39" borderId="81" xfId="0" applyFont="1" applyFill="1" applyBorder="1" applyAlignment="1" applyProtection="1">
      <alignment/>
      <protection hidden="1"/>
    </xf>
    <xf numFmtId="0" fontId="3" fillId="39" borderId="81" xfId="0" applyFont="1" applyFill="1" applyBorder="1" applyAlignment="1" applyProtection="1">
      <alignment/>
      <protection hidden="1"/>
    </xf>
    <xf numFmtId="0" fontId="3" fillId="40" borderId="13" xfId="0" applyFont="1" applyFill="1" applyBorder="1" applyAlignment="1" applyProtection="1">
      <alignment/>
      <protection hidden="1"/>
    </xf>
    <xf numFmtId="0" fontId="3" fillId="40" borderId="0" xfId="0" applyFont="1" applyFill="1" applyBorder="1" applyAlignment="1" applyProtection="1">
      <alignment/>
      <protection hidden="1"/>
    </xf>
    <xf numFmtId="0" fontId="3" fillId="41" borderId="13" xfId="0" applyFont="1" applyFill="1" applyBorder="1" applyAlignment="1" applyProtection="1">
      <alignment/>
      <protection hidden="1"/>
    </xf>
    <xf numFmtId="0" fontId="3" fillId="41" borderId="0" xfId="0" applyFont="1" applyFill="1" applyBorder="1" applyAlignment="1" applyProtection="1">
      <alignment wrapText="1"/>
      <protection hidden="1"/>
    </xf>
    <xf numFmtId="0" fontId="4" fillId="41" borderId="0" xfId="0" applyFont="1" applyFill="1" applyBorder="1" applyAlignment="1" applyProtection="1">
      <alignment wrapText="1"/>
      <protection locked="0"/>
    </xf>
    <xf numFmtId="0" fontId="3" fillId="41" borderId="0" xfId="0" applyFont="1" applyFill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vertical="center"/>
      <protection hidden="1"/>
    </xf>
    <xf numFmtId="0" fontId="3" fillId="41" borderId="0" xfId="0" applyFont="1" applyFill="1" applyBorder="1" applyAlignment="1" applyProtection="1">
      <alignment vertical="center"/>
      <protection hidden="1"/>
    </xf>
    <xf numFmtId="0" fontId="4" fillId="41" borderId="0" xfId="0" applyFont="1" applyFill="1" applyBorder="1" applyAlignment="1" applyProtection="1">
      <alignment horizontal="center" vertical="top"/>
      <protection hidden="1"/>
    </xf>
    <xf numFmtId="0" fontId="3" fillId="41" borderId="0" xfId="0" applyFont="1" applyFill="1" applyBorder="1" applyAlignment="1" applyProtection="1">
      <alignment horizontal="center" wrapText="1"/>
      <protection hidden="1"/>
    </xf>
    <xf numFmtId="0" fontId="4" fillId="41" borderId="0" xfId="0" applyFont="1" applyFill="1" applyBorder="1" applyAlignment="1" applyProtection="1">
      <alignment horizontal="right" vertical="top"/>
      <protection hidden="1"/>
    </xf>
    <xf numFmtId="0" fontId="5" fillId="41" borderId="0" xfId="0" applyFont="1" applyFill="1" applyBorder="1" applyAlignment="1" applyProtection="1">
      <alignment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4" fillId="41" borderId="92" xfId="0" applyFont="1" applyFill="1" applyBorder="1" applyAlignment="1" applyProtection="1">
      <alignment vertical="center"/>
      <protection hidden="1"/>
    </xf>
    <xf numFmtId="0" fontId="4" fillId="41" borderId="93" xfId="0" applyFont="1" applyFill="1" applyBorder="1" applyAlignment="1" applyProtection="1">
      <alignment vertical="center"/>
      <protection hidden="1"/>
    </xf>
    <xf numFmtId="170" fontId="4" fillId="41" borderId="93" xfId="0" applyNumberFormat="1" applyFont="1" applyFill="1" applyBorder="1" applyAlignment="1">
      <alignment/>
    </xf>
    <xf numFmtId="0" fontId="4" fillId="41" borderId="93" xfId="0" applyFont="1" applyFill="1" applyBorder="1" applyAlignment="1" applyProtection="1">
      <alignment vertical="top"/>
      <protection hidden="1"/>
    </xf>
    <xf numFmtId="0" fontId="3" fillId="41" borderId="94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 vertical="center" wrapText="1"/>
      <protection hidden="1"/>
    </xf>
    <xf numFmtId="0" fontId="7" fillId="41" borderId="0" xfId="0" applyFont="1" applyFill="1" applyBorder="1" applyAlignment="1" applyProtection="1">
      <alignment horizontal="left" vertical="center" wrapText="1"/>
      <protection/>
    </xf>
    <xf numFmtId="0" fontId="6" fillId="41" borderId="0" xfId="0" applyFont="1" applyFill="1" applyBorder="1" applyAlignment="1" applyProtection="1">
      <alignment wrapText="1"/>
      <protection hidden="1"/>
    </xf>
    <xf numFmtId="0" fontId="3" fillId="40" borderId="69" xfId="0" applyFont="1" applyFill="1" applyBorder="1" applyAlignment="1" applyProtection="1">
      <alignment/>
      <protection hidden="1"/>
    </xf>
    <xf numFmtId="0" fontId="8" fillId="40" borderId="0" xfId="0" applyFont="1" applyFill="1" applyBorder="1" applyAlignment="1" applyProtection="1">
      <alignment/>
      <protection hidden="1"/>
    </xf>
    <xf numFmtId="174" fontId="10" fillId="40" borderId="0" xfId="63" applyNumberFormat="1" applyFont="1" applyFill="1" applyBorder="1" applyAlignment="1" applyProtection="1">
      <alignment/>
      <protection hidden="1"/>
    </xf>
    <xf numFmtId="174" fontId="10" fillId="40" borderId="70" xfId="63" applyNumberFormat="1" applyFont="1" applyFill="1" applyBorder="1" applyAlignment="1" applyProtection="1">
      <alignment/>
      <protection hidden="1"/>
    </xf>
    <xf numFmtId="0" fontId="4" fillId="40" borderId="86" xfId="0" applyFont="1" applyFill="1" applyBorder="1" applyAlignment="1" applyProtection="1">
      <alignment/>
      <protection hidden="1"/>
    </xf>
    <xf numFmtId="0" fontId="3" fillId="40" borderId="21" xfId="0" applyFont="1" applyFill="1" applyBorder="1" applyAlignment="1" applyProtection="1">
      <alignment/>
      <protection hidden="1"/>
    </xf>
    <xf numFmtId="0" fontId="3" fillId="40" borderId="84" xfId="0" applyFont="1" applyFill="1" applyBorder="1" applyAlignment="1" applyProtection="1">
      <alignment/>
      <protection hidden="1"/>
    </xf>
    <xf numFmtId="0" fontId="8" fillId="40" borderId="13" xfId="0" applyFont="1" applyFill="1" applyBorder="1" applyAlignment="1" applyProtection="1">
      <alignment/>
      <protection hidden="1"/>
    </xf>
    <xf numFmtId="0" fontId="3" fillId="40" borderId="13" xfId="0" applyFont="1" applyFill="1" applyBorder="1" applyAlignment="1" applyProtection="1">
      <alignment horizontal="right"/>
      <protection hidden="1"/>
    </xf>
    <xf numFmtId="0" fontId="3" fillId="40" borderId="82" xfId="0" applyFont="1" applyFill="1" applyBorder="1" applyAlignment="1" applyProtection="1">
      <alignment/>
      <protection hidden="1"/>
    </xf>
    <xf numFmtId="0" fontId="3" fillId="40" borderId="15" xfId="0" applyFont="1" applyFill="1" applyBorder="1" applyAlignment="1" applyProtection="1">
      <alignment/>
      <protection hidden="1"/>
    </xf>
    <xf numFmtId="176" fontId="3" fillId="40" borderId="15" xfId="0" applyNumberFormat="1" applyFont="1" applyFill="1" applyBorder="1" applyAlignment="1" applyProtection="1">
      <alignment/>
      <protection hidden="1"/>
    </xf>
    <xf numFmtId="9" fontId="4" fillId="40" borderId="0" xfId="52" applyFont="1" applyFill="1" applyBorder="1" applyAlignment="1" applyProtection="1">
      <alignment/>
      <protection hidden="1"/>
    </xf>
    <xf numFmtId="0" fontId="8" fillId="40" borderId="95" xfId="0" applyFont="1" applyFill="1" applyBorder="1" applyAlignment="1" applyProtection="1">
      <alignment/>
      <protection hidden="1"/>
    </xf>
    <xf numFmtId="0" fontId="3" fillId="40" borderId="96" xfId="0" applyFont="1" applyFill="1" applyBorder="1" applyAlignment="1" applyProtection="1">
      <alignment/>
      <protection hidden="1"/>
    </xf>
    <xf numFmtId="9" fontId="4" fillId="40" borderId="96" xfId="52" applyFont="1" applyFill="1" applyBorder="1" applyAlignment="1" applyProtection="1">
      <alignment/>
      <protection hidden="1"/>
    </xf>
    <xf numFmtId="0" fontId="3" fillId="40" borderId="96" xfId="0" applyFont="1" applyFill="1" applyBorder="1" applyAlignment="1" applyProtection="1">
      <alignment/>
      <protection/>
    </xf>
    <xf numFmtId="10" fontId="4" fillId="40" borderId="96" xfId="52" applyNumberFormat="1" applyFont="1" applyFill="1" applyBorder="1" applyAlignment="1" applyProtection="1">
      <alignment horizontal="right"/>
      <protection hidden="1"/>
    </xf>
    <xf numFmtId="170" fontId="3" fillId="40" borderId="0" xfId="0" applyNumberFormat="1" applyFont="1" applyFill="1" applyBorder="1" applyAlignment="1" applyProtection="1">
      <alignment horizontal="center"/>
      <protection hidden="1"/>
    </xf>
    <xf numFmtId="0" fontId="3" fillId="4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 horizontal="center"/>
      <protection/>
    </xf>
    <xf numFmtId="180" fontId="4" fillId="40" borderId="0" xfId="52" applyNumberFormat="1" applyFont="1" applyFill="1" applyBorder="1" applyAlignment="1" applyProtection="1">
      <alignment/>
      <protection hidden="1"/>
    </xf>
    <xf numFmtId="0" fontId="3" fillId="40" borderId="95" xfId="0" applyFont="1" applyFill="1" applyBorder="1" applyAlignment="1" applyProtection="1">
      <alignment/>
      <protection hidden="1"/>
    </xf>
    <xf numFmtId="0" fontId="4" fillId="40" borderId="96" xfId="0" applyFont="1" applyFill="1" applyBorder="1" applyAlignment="1" applyProtection="1">
      <alignment horizontal="left"/>
      <protection hidden="1"/>
    </xf>
    <xf numFmtId="180" fontId="4" fillId="40" borderId="96" xfId="52" applyNumberFormat="1" applyFont="1" applyFill="1" applyBorder="1" applyAlignment="1" applyProtection="1">
      <alignment/>
      <protection hidden="1"/>
    </xf>
    <xf numFmtId="170" fontId="4" fillId="40" borderId="96" xfId="63" applyNumberFormat="1" applyFont="1" applyFill="1" applyBorder="1" applyAlignment="1" applyProtection="1">
      <alignment horizontal="right"/>
      <protection hidden="1"/>
    </xf>
    <xf numFmtId="0" fontId="3" fillId="40" borderId="80" xfId="0" applyFont="1" applyFill="1" applyBorder="1" applyAlignment="1" applyProtection="1">
      <alignment/>
      <protection hidden="1"/>
    </xf>
    <xf numFmtId="0" fontId="3" fillId="40" borderId="81" xfId="0" applyFont="1" applyFill="1" applyBorder="1" applyAlignment="1" applyProtection="1">
      <alignment/>
      <protection hidden="1"/>
    </xf>
    <xf numFmtId="0" fontId="4" fillId="40" borderId="81" xfId="0" applyFont="1" applyFill="1" applyBorder="1" applyAlignment="1" applyProtection="1">
      <alignment/>
      <protection hidden="1"/>
    </xf>
    <xf numFmtId="0" fontId="8" fillId="40" borderId="68" xfId="0" applyFont="1" applyFill="1" applyBorder="1" applyAlignment="1" applyProtection="1">
      <alignment/>
      <protection hidden="1"/>
    </xf>
    <xf numFmtId="170" fontId="4" fillId="40" borderId="0" xfId="63" applyNumberFormat="1" applyFont="1" applyFill="1" applyBorder="1" applyAlignment="1" applyProtection="1">
      <alignment horizontal="right"/>
      <protection hidden="1"/>
    </xf>
    <xf numFmtId="171" fontId="7" fillId="40" borderId="0" xfId="0" applyNumberFormat="1" applyFont="1" applyFill="1" applyBorder="1" applyAlignment="1" applyProtection="1">
      <alignment horizontal="center"/>
      <protection hidden="1"/>
    </xf>
    <xf numFmtId="172" fontId="7" fillId="40" borderId="70" xfId="63" applyNumberFormat="1" applyFont="1" applyFill="1" applyBorder="1" applyAlignment="1" applyProtection="1">
      <alignment horizontal="center"/>
      <protection hidden="1"/>
    </xf>
    <xf numFmtId="0" fontId="8" fillId="40" borderId="96" xfId="0" applyFont="1" applyFill="1" applyBorder="1" applyAlignment="1" applyProtection="1">
      <alignment/>
      <protection hidden="1"/>
    </xf>
    <xf numFmtId="174" fontId="10" fillId="40" borderId="96" xfId="63" applyNumberFormat="1" applyFont="1" applyFill="1" applyBorder="1" applyAlignment="1" applyProtection="1">
      <alignment/>
      <protection hidden="1"/>
    </xf>
    <xf numFmtId="174" fontId="10" fillId="40" borderId="97" xfId="63" applyNumberFormat="1" applyFont="1" applyFill="1" applyBorder="1" applyAlignment="1" applyProtection="1">
      <alignment/>
      <protection hidden="1"/>
    </xf>
    <xf numFmtId="0" fontId="3" fillId="40" borderId="14" xfId="0" applyFont="1" applyFill="1" applyBorder="1" applyAlignment="1" applyProtection="1">
      <alignment/>
      <protection hidden="1"/>
    </xf>
    <xf numFmtId="175" fontId="7" fillId="40" borderId="0" xfId="63" applyNumberFormat="1" applyFont="1" applyFill="1" applyBorder="1" applyAlignment="1" applyProtection="1">
      <alignment horizontal="center"/>
      <protection hidden="1"/>
    </xf>
    <xf numFmtId="172" fontId="7" fillId="40" borderId="70" xfId="63" applyNumberFormat="1" applyFont="1" applyFill="1" applyBorder="1" applyAlignment="1" applyProtection="1">
      <alignment/>
      <protection hidden="1"/>
    </xf>
    <xf numFmtId="0" fontId="3" fillId="40" borderId="98" xfId="0" applyFont="1" applyFill="1" applyBorder="1" applyAlignment="1" applyProtection="1">
      <alignment/>
      <protection hidden="1"/>
    </xf>
    <xf numFmtId="0" fontId="3" fillId="40" borderId="97" xfId="0" applyFont="1" applyFill="1" applyBorder="1" applyAlignment="1" applyProtection="1">
      <alignment/>
      <protection hidden="1"/>
    </xf>
    <xf numFmtId="177" fontId="10" fillId="40" borderId="0" xfId="63" applyNumberFormat="1" applyFont="1" applyFill="1" applyBorder="1" applyAlignment="1" applyProtection="1">
      <alignment/>
      <protection hidden="1"/>
    </xf>
    <xf numFmtId="0" fontId="13" fillId="40" borderId="0" xfId="0" applyFont="1" applyFill="1" applyBorder="1" applyAlignment="1" applyProtection="1">
      <alignment/>
      <protection hidden="1"/>
    </xf>
    <xf numFmtId="171" fontId="7" fillId="40" borderId="0" xfId="0" applyNumberFormat="1" applyFont="1" applyFill="1" applyBorder="1" applyAlignment="1" applyProtection="1">
      <alignment/>
      <protection hidden="1"/>
    </xf>
    <xf numFmtId="0" fontId="3" fillId="40" borderId="96" xfId="0" applyFont="1" applyFill="1" applyBorder="1" applyAlignment="1" applyProtection="1">
      <alignment horizontal="left"/>
      <protection hidden="1"/>
    </xf>
    <xf numFmtId="177" fontId="10" fillId="40" borderId="96" xfId="63" applyNumberFormat="1" applyFont="1" applyFill="1" applyBorder="1" applyAlignment="1" applyProtection="1">
      <alignment/>
      <protection hidden="1"/>
    </xf>
    <xf numFmtId="171" fontId="7" fillId="40" borderId="97" xfId="0" applyNumberFormat="1" applyFont="1" applyFill="1" applyBorder="1" applyAlignment="1" applyProtection="1">
      <alignment/>
      <protection hidden="1"/>
    </xf>
    <xf numFmtId="0" fontId="8" fillId="40" borderId="15" xfId="0" applyFont="1" applyFill="1" applyBorder="1" applyAlignment="1" applyProtection="1">
      <alignment/>
      <protection hidden="1"/>
    </xf>
    <xf numFmtId="179" fontId="8" fillId="40" borderId="15" xfId="47" applyFont="1" applyFill="1" applyBorder="1" applyAlignment="1" applyProtection="1">
      <alignment/>
      <protection hidden="1"/>
    </xf>
    <xf numFmtId="179" fontId="8" fillId="40" borderId="83" xfId="47" applyFont="1" applyFill="1" applyBorder="1" applyAlignment="1" applyProtection="1">
      <alignment/>
      <protection hidden="1"/>
    </xf>
    <xf numFmtId="0" fontId="10" fillId="40" borderId="67" xfId="0" applyFont="1" applyFill="1" applyBorder="1" applyAlignment="1" applyProtection="1">
      <alignment/>
      <protection hidden="1"/>
    </xf>
    <xf numFmtId="0" fontId="10" fillId="40" borderId="99" xfId="0" applyFont="1" applyFill="1" applyBorder="1" applyAlignment="1" applyProtection="1">
      <alignment/>
      <protection hidden="1"/>
    </xf>
    <xf numFmtId="0" fontId="10" fillId="40" borderId="68" xfId="0" applyFont="1" applyFill="1" applyBorder="1" applyAlignment="1" applyProtection="1">
      <alignment/>
      <protection hidden="1"/>
    </xf>
    <xf numFmtId="172" fontId="7" fillId="40" borderId="68" xfId="63" applyFont="1" applyFill="1" applyBorder="1" applyAlignment="1" applyProtection="1">
      <alignment/>
      <protection hidden="1"/>
    </xf>
    <xf numFmtId="0" fontId="10" fillId="40" borderId="100" xfId="0" applyFont="1" applyFill="1" applyBorder="1" applyAlignment="1" applyProtection="1">
      <alignment/>
      <protection hidden="1"/>
    </xf>
    <xf numFmtId="9" fontId="3" fillId="40" borderId="0" xfId="0" applyNumberFormat="1" applyFont="1" applyFill="1" applyBorder="1" applyAlignment="1" applyProtection="1">
      <alignment/>
      <protection hidden="1"/>
    </xf>
    <xf numFmtId="10" fontId="3" fillId="40" borderId="0" xfId="0" applyNumberFormat="1" applyFont="1" applyFill="1" applyBorder="1" applyAlignment="1" applyProtection="1">
      <alignment/>
      <protection hidden="1"/>
    </xf>
    <xf numFmtId="0" fontId="3" fillId="40" borderId="101" xfId="0" applyFont="1" applyFill="1" applyBorder="1" applyAlignment="1" applyProtection="1">
      <alignment/>
      <protection hidden="1"/>
    </xf>
    <xf numFmtId="9" fontId="3" fillId="40" borderId="81" xfId="0" applyNumberFormat="1" applyFont="1" applyFill="1" applyBorder="1" applyAlignment="1" applyProtection="1">
      <alignment/>
      <protection hidden="1"/>
    </xf>
    <xf numFmtId="10" fontId="3" fillId="40" borderId="81" xfId="0" applyNumberFormat="1" applyFont="1" applyFill="1" applyBorder="1" applyAlignment="1" applyProtection="1">
      <alignment/>
      <protection hidden="1"/>
    </xf>
    <xf numFmtId="170" fontId="4" fillId="40" borderId="81" xfId="63" applyNumberFormat="1" applyFont="1" applyFill="1" applyBorder="1" applyAlignment="1" applyProtection="1">
      <alignment/>
      <protection hidden="1"/>
    </xf>
    <xf numFmtId="170" fontId="4" fillId="40" borderId="102" xfId="63" applyNumberFormat="1" applyFont="1" applyFill="1" applyBorder="1" applyAlignment="1" applyProtection="1">
      <alignment/>
      <protection hidden="1"/>
    </xf>
    <xf numFmtId="0" fontId="3" fillId="40" borderId="67" xfId="0" applyFont="1" applyFill="1" applyBorder="1" applyAlignment="1" applyProtection="1">
      <alignment/>
      <protection hidden="1"/>
    </xf>
    <xf numFmtId="0" fontId="3" fillId="40" borderId="99" xfId="0" applyFont="1" applyFill="1" applyBorder="1" applyAlignment="1" applyProtection="1">
      <alignment/>
      <protection hidden="1"/>
    </xf>
    <xf numFmtId="0" fontId="3" fillId="40" borderId="68" xfId="0" applyFont="1" applyFill="1" applyBorder="1" applyAlignment="1" applyProtection="1">
      <alignment/>
      <protection hidden="1"/>
    </xf>
    <xf numFmtId="172" fontId="4" fillId="40" borderId="68" xfId="63" applyFont="1" applyFill="1" applyBorder="1" applyAlignment="1" applyProtection="1">
      <alignment/>
      <protection hidden="1"/>
    </xf>
    <xf numFmtId="0" fontId="3" fillId="40" borderId="100" xfId="0" applyFont="1" applyFill="1" applyBorder="1" applyAlignment="1" applyProtection="1">
      <alignment/>
      <protection hidden="1"/>
    </xf>
    <xf numFmtId="10" fontId="4" fillId="40" borderId="0" xfId="0" applyNumberFormat="1" applyFont="1" applyFill="1" applyBorder="1" applyAlignment="1" applyProtection="1">
      <alignment/>
      <protection hidden="1"/>
    </xf>
    <xf numFmtId="10" fontId="4" fillId="40" borderId="81" xfId="0" applyNumberFormat="1" applyFont="1" applyFill="1" applyBorder="1" applyAlignment="1" applyProtection="1">
      <alignment/>
      <protection hidden="1"/>
    </xf>
    <xf numFmtId="172" fontId="3" fillId="40" borderId="81" xfId="63" applyFont="1" applyFill="1" applyBorder="1" applyAlignment="1" applyProtection="1">
      <alignment/>
      <protection hidden="1"/>
    </xf>
    <xf numFmtId="172" fontId="4" fillId="40" borderId="102" xfId="63" applyFont="1" applyFill="1" applyBorder="1" applyAlignment="1" applyProtection="1">
      <alignment/>
      <protection hidden="1"/>
    </xf>
    <xf numFmtId="10" fontId="3" fillId="40" borderId="68" xfId="0" applyNumberFormat="1" applyFont="1" applyFill="1" applyBorder="1" applyAlignment="1" applyProtection="1">
      <alignment/>
      <protection hidden="1"/>
    </xf>
    <xf numFmtId="172" fontId="3" fillId="40" borderId="68" xfId="63" applyFont="1" applyFill="1" applyBorder="1" applyAlignment="1" applyProtection="1">
      <alignment/>
      <protection hidden="1"/>
    </xf>
    <xf numFmtId="172" fontId="3" fillId="40" borderId="100" xfId="63" applyFont="1" applyFill="1" applyBorder="1" applyAlignment="1" applyProtection="1">
      <alignment/>
      <protection hidden="1"/>
    </xf>
    <xf numFmtId="180" fontId="4" fillId="40" borderId="0" xfId="52" applyNumberFormat="1" applyFont="1" applyFill="1" applyBorder="1" applyAlignment="1" applyProtection="1">
      <alignment horizontal="center"/>
      <protection hidden="1"/>
    </xf>
    <xf numFmtId="180" fontId="3" fillId="40" borderId="0" xfId="52" applyNumberFormat="1" applyFont="1" applyFill="1" applyBorder="1" applyAlignment="1" applyProtection="1">
      <alignment horizontal="center"/>
      <protection hidden="1"/>
    </xf>
    <xf numFmtId="10" fontId="4" fillId="40" borderId="0" xfId="52" applyNumberFormat="1" applyFont="1" applyFill="1" applyBorder="1" applyAlignment="1" applyProtection="1">
      <alignment horizontal="left"/>
      <protection hidden="1"/>
    </xf>
    <xf numFmtId="172" fontId="4" fillId="40" borderId="0" xfId="63" applyFont="1" applyFill="1" applyBorder="1" applyAlignment="1" applyProtection="1">
      <alignment horizontal="center"/>
      <protection hidden="1"/>
    </xf>
    <xf numFmtId="0" fontId="3" fillId="40" borderId="102" xfId="0" applyFont="1" applyFill="1" applyBorder="1" applyAlignment="1" applyProtection="1">
      <alignment/>
      <protection hidden="1"/>
    </xf>
    <xf numFmtId="2" fontId="3" fillId="34" borderId="0" xfId="0" applyNumberFormat="1" applyFont="1" applyFill="1" applyBorder="1" applyAlignment="1" applyProtection="1">
      <alignment horizontal="center"/>
      <protection/>
    </xf>
    <xf numFmtId="0" fontId="25" fillId="0" borderId="56" xfId="0" applyFont="1" applyFill="1" applyBorder="1" applyAlignment="1" applyProtection="1">
      <alignment/>
      <protection hidden="1"/>
    </xf>
    <xf numFmtId="0" fontId="23" fillId="0" borderId="57" xfId="0" applyFont="1" applyFill="1" applyBorder="1" applyAlignment="1" applyProtection="1">
      <alignment/>
      <protection hidden="1"/>
    </xf>
    <xf numFmtId="0" fontId="49" fillId="0" borderId="0" xfId="0" applyFont="1" applyAlignment="1">
      <alignment/>
    </xf>
    <xf numFmtId="1" fontId="0" fillId="0" borderId="72" xfId="0" applyNumberFormat="1" applyBorder="1" applyAlignment="1" applyProtection="1">
      <alignment horizontal="center"/>
      <protection hidden="1"/>
    </xf>
    <xf numFmtId="0" fontId="38" fillId="41" borderId="51" xfId="0" applyFont="1" applyFill="1" applyBorder="1" applyAlignment="1" applyProtection="1">
      <alignment horizontal="center" vertical="center" wrapText="1"/>
      <protection hidden="1"/>
    </xf>
    <xf numFmtId="0" fontId="40" fillId="41" borderId="103" xfId="0" applyFont="1" applyFill="1" applyBorder="1" applyAlignment="1" applyProtection="1">
      <alignment horizontal="center" vertical="center" wrapText="1"/>
      <protection hidden="1"/>
    </xf>
    <xf numFmtId="0" fontId="38" fillId="41" borderId="104" xfId="0" applyFont="1" applyFill="1" applyBorder="1" applyAlignment="1" applyProtection="1">
      <alignment vertical="center"/>
      <protection hidden="1"/>
    </xf>
    <xf numFmtId="0" fontId="38" fillId="41" borderId="105" xfId="0" applyFont="1" applyFill="1" applyBorder="1" applyAlignment="1" applyProtection="1">
      <alignment horizontal="center" vertical="center"/>
      <protection hidden="1"/>
    </xf>
    <xf numFmtId="1" fontId="0" fillId="0" borderId="106" xfId="0" applyNumberFormat="1" applyBorder="1" applyAlignment="1" applyProtection="1">
      <alignment horizontal="center"/>
      <protection hidden="1"/>
    </xf>
    <xf numFmtId="0" fontId="50" fillId="0" borderId="0" xfId="0" applyFont="1" applyAlignment="1">
      <alignment/>
    </xf>
    <xf numFmtId="0" fontId="91" fillId="0" borderId="71" xfId="0" applyFont="1" applyBorder="1" applyAlignment="1">
      <alignment horizontal="center"/>
    </xf>
    <xf numFmtId="0" fontId="50" fillId="0" borderId="71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71" xfId="0" applyFont="1" applyBorder="1" applyAlignment="1">
      <alignment horizontal="left"/>
    </xf>
    <xf numFmtId="0" fontId="50" fillId="0" borderId="42" xfId="0" applyFont="1" applyBorder="1" applyAlignment="1">
      <alignment/>
    </xf>
    <xf numFmtId="0" fontId="50" fillId="0" borderId="107" xfId="0" applyFont="1" applyBorder="1" applyAlignment="1">
      <alignment/>
    </xf>
    <xf numFmtId="0" fontId="50" fillId="0" borderId="108" xfId="0" applyFont="1" applyBorder="1" applyAlignment="1">
      <alignment horizontal="center"/>
    </xf>
    <xf numFmtId="0" fontId="50" fillId="0" borderId="106" xfId="0" applyFont="1" applyBorder="1" applyAlignment="1">
      <alignment horizontal="center"/>
    </xf>
    <xf numFmtId="0" fontId="50" fillId="0" borderId="42" xfId="0" applyFont="1" applyBorder="1" applyAlignment="1">
      <alignment/>
    </xf>
    <xf numFmtId="0" fontId="50" fillId="0" borderId="72" xfId="0" applyFont="1" applyBorder="1" applyAlignment="1">
      <alignment/>
    </xf>
    <xf numFmtId="0" fontId="50" fillId="0" borderId="108" xfId="0" applyFont="1" applyBorder="1" applyAlignment="1">
      <alignment/>
    </xf>
    <xf numFmtId="0" fontId="50" fillId="0" borderId="106" xfId="0" applyFont="1" applyBorder="1" applyAlignment="1">
      <alignment/>
    </xf>
    <xf numFmtId="0" fontId="16" fillId="13" borderId="22" xfId="0" applyFont="1" applyFill="1" applyBorder="1" applyAlignment="1" applyProtection="1">
      <alignment/>
      <protection hidden="1"/>
    </xf>
    <xf numFmtId="0" fontId="30" fillId="40" borderId="0" xfId="0" applyFont="1" applyFill="1" applyBorder="1" applyAlignment="1" applyProtection="1">
      <alignment/>
      <protection hidden="1"/>
    </xf>
    <xf numFmtId="0" fontId="16" fillId="40" borderId="0" xfId="0" applyFont="1" applyFill="1" applyBorder="1" applyAlignment="1" applyProtection="1">
      <alignment/>
      <protection hidden="1"/>
    </xf>
    <xf numFmtId="0" fontId="24" fillId="40" borderId="20" xfId="0" applyFont="1" applyFill="1" applyBorder="1" applyAlignment="1" applyProtection="1">
      <alignment/>
      <protection hidden="1"/>
    </xf>
    <xf numFmtId="0" fontId="16" fillId="40" borderId="21" xfId="0" applyFont="1" applyFill="1" applyBorder="1" applyAlignment="1" applyProtection="1">
      <alignment/>
      <protection hidden="1"/>
    </xf>
    <xf numFmtId="0" fontId="16" fillId="40" borderId="58" xfId="0" applyFont="1" applyFill="1" applyBorder="1" applyAlignment="1" applyProtection="1">
      <alignment/>
      <protection hidden="1"/>
    </xf>
    <xf numFmtId="0" fontId="29" fillId="39" borderId="67" xfId="0" applyFont="1" applyFill="1" applyBorder="1" applyAlignment="1" applyProtection="1">
      <alignment vertical="center"/>
      <protection hidden="1"/>
    </xf>
    <xf numFmtId="0" fontId="29" fillId="39" borderId="68" xfId="0" applyFont="1" applyFill="1" applyBorder="1" applyAlignment="1" applyProtection="1">
      <alignment vertical="center"/>
      <protection hidden="1"/>
    </xf>
    <xf numFmtId="0" fontId="29" fillId="39" borderId="68" xfId="0" applyFont="1" applyFill="1" applyBorder="1" applyAlignment="1" applyProtection="1">
      <alignment horizontal="center" vertical="center"/>
      <protection hidden="1"/>
    </xf>
    <xf numFmtId="0" fontId="29" fillId="39" borderId="100" xfId="0" applyFont="1" applyFill="1" applyBorder="1" applyAlignment="1" applyProtection="1">
      <alignment horizontal="center" vertical="center"/>
      <protection hidden="1"/>
    </xf>
    <xf numFmtId="0" fontId="29" fillId="39" borderId="69" xfId="0" applyFont="1" applyFill="1" applyBorder="1" applyAlignment="1" applyProtection="1">
      <alignment vertical="center"/>
      <protection hidden="1"/>
    </xf>
    <xf numFmtId="0" fontId="29" fillId="39" borderId="0" xfId="0" applyFont="1" applyFill="1" applyBorder="1" applyAlignment="1" applyProtection="1">
      <alignment vertical="center"/>
      <protection hidden="1"/>
    </xf>
    <xf numFmtId="0" fontId="17" fillId="39" borderId="0" xfId="0" applyFont="1" applyFill="1" applyBorder="1" applyAlignment="1" applyProtection="1">
      <alignment horizontal="left" vertical="center"/>
      <protection hidden="1"/>
    </xf>
    <xf numFmtId="0" fontId="17" fillId="39" borderId="70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26" fillId="39" borderId="70" xfId="0" applyFont="1" applyFill="1" applyBorder="1" applyAlignment="1" applyProtection="1">
      <alignment vertical="center"/>
      <protection hidden="1"/>
    </xf>
    <xf numFmtId="0" fontId="16" fillId="41" borderId="95" xfId="0" applyFont="1" applyFill="1" applyBorder="1" applyAlignment="1" applyProtection="1">
      <alignment/>
      <protection hidden="1"/>
    </xf>
    <xf numFmtId="0" fontId="30" fillId="41" borderId="96" xfId="0" applyFont="1" applyFill="1" applyBorder="1" applyAlignment="1" applyProtection="1">
      <alignment/>
      <protection hidden="1"/>
    </xf>
    <xf numFmtId="0" fontId="16" fillId="41" borderId="96" xfId="0" applyFont="1" applyFill="1" applyBorder="1" applyAlignment="1" applyProtection="1">
      <alignment/>
      <protection hidden="1"/>
    </xf>
    <xf numFmtId="0" fontId="16" fillId="41" borderId="97" xfId="0" applyFont="1" applyFill="1" applyBorder="1" applyAlignment="1" applyProtection="1">
      <alignment/>
      <protection hidden="1"/>
    </xf>
    <xf numFmtId="0" fontId="24" fillId="41" borderId="24" xfId="0" applyFont="1" applyFill="1" applyBorder="1" applyAlignment="1" applyProtection="1">
      <alignment/>
      <protection hidden="1"/>
    </xf>
    <xf numFmtId="0" fontId="16" fillId="41" borderId="15" xfId="0" applyFont="1" applyFill="1" applyBorder="1" applyAlignment="1" applyProtection="1">
      <alignment/>
      <protection hidden="1"/>
    </xf>
    <xf numFmtId="0" fontId="16" fillId="41" borderId="0" xfId="0" applyFont="1" applyFill="1" applyBorder="1" applyAlignment="1" applyProtection="1">
      <alignment/>
      <protection hidden="1"/>
    </xf>
    <xf numFmtId="10" fontId="16" fillId="0" borderId="68" xfId="52" applyNumberFormat="1" applyFont="1" applyFill="1" applyBorder="1" applyAlignment="1" applyProtection="1">
      <alignment/>
      <protection hidden="1"/>
    </xf>
    <xf numFmtId="9" fontId="24" fillId="0" borderId="81" xfId="52" applyFont="1" applyFill="1" applyBorder="1" applyAlignment="1" applyProtection="1">
      <alignment/>
      <protection hidden="1"/>
    </xf>
    <xf numFmtId="10" fontId="24" fillId="0" borderId="81" xfId="52" applyNumberFormat="1" applyFont="1" applyFill="1" applyBorder="1" applyAlignment="1" applyProtection="1">
      <alignment horizontal="right"/>
      <protection hidden="1"/>
    </xf>
    <xf numFmtId="10" fontId="16" fillId="0" borderId="79" xfId="52" applyNumberFormat="1" applyFont="1" applyFill="1" applyBorder="1" applyAlignment="1" applyProtection="1">
      <alignment/>
      <protection hidden="1"/>
    </xf>
    <xf numFmtId="10" fontId="16" fillId="0" borderId="49" xfId="0" applyNumberFormat="1" applyFont="1" applyBorder="1" applyAlignment="1" applyProtection="1">
      <alignment/>
      <protection hidden="1"/>
    </xf>
    <xf numFmtId="10" fontId="16" fillId="0" borderId="49" xfId="52" applyNumberFormat="1" applyFont="1" applyFill="1" applyBorder="1" applyAlignment="1" applyProtection="1">
      <alignment/>
      <protection hidden="1"/>
    </xf>
    <xf numFmtId="10" fontId="24" fillId="0" borderId="49" xfId="52" applyNumberFormat="1" applyFont="1" applyFill="1" applyBorder="1" applyAlignment="1" applyProtection="1">
      <alignment/>
      <protection hidden="1"/>
    </xf>
    <xf numFmtId="10" fontId="24" fillId="0" borderId="51" xfId="52" applyNumberFormat="1" applyFont="1" applyFill="1" applyBorder="1" applyAlignment="1" applyProtection="1">
      <alignment horizontal="right"/>
      <protection hidden="1"/>
    </xf>
    <xf numFmtId="0" fontId="16" fillId="19" borderId="22" xfId="0" applyFont="1" applyFill="1" applyBorder="1" applyAlignment="1" applyProtection="1">
      <alignment/>
      <protection hidden="1"/>
    </xf>
    <xf numFmtId="0" fontId="16" fillId="41" borderId="20" xfId="0" applyFont="1" applyFill="1" applyBorder="1" applyAlignment="1" applyProtection="1">
      <alignment/>
      <protection hidden="1"/>
    </xf>
    <xf numFmtId="0" fontId="24" fillId="41" borderId="21" xfId="0" applyFont="1" applyFill="1" applyBorder="1" applyAlignment="1" applyProtection="1">
      <alignment/>
      <protection hidden="1"/>
    </xf>
    <xf numFmtId="9" fontId="16" fillId="41" borderId="21" xfId="52" applyFont="1" applyFill="1" applyBorder="1" applyAlignment="1" applyProtection="1">
      <alignment/>
      <protection hidden="1"/>
    </xf>
    <xf numFmtId="0" fontId="16" fillId="41" borderId="21" xfId="0" applyFont="1" applyFill="1" applyBorder="1" applyAlignment="1" applyProtection="1">
      <alignment/>
      <protection hidden="1"/>
    </xf>
    <xf numFmtId="172" fontId="16" fillId="41" borderId="21" xfId="63" applyFont="1" applyFill="1" applyBorder="1" applyAlignment="1" applyProtection="1">
      <alignment/>
      <protection hidden="1"/>
    </xf>
    <xf numFmtId="172" fontId="16" fillId="41" borderId="109" xfId="63" applyFont="1" applyFill="1" applyBorder="1" applyAlignment="1" applyProtection="1">
      <alignment/>
      <protection hidden="1"/>
    </xf>
    <xf numFmtId="0" fontId="16" fillId="41" borderId="23" xfId="0" applyFont="1" applyFill="1" applyBorder="1" applyAlignment="1" applyProtection="1">
      <alignment/>
      <protection hidden="1"/>
    </xf>
    <xf numFmtId="0" fontId="16" fillId="41" borderId="13" xfId="0" applyFont="1" applyFill="1" applyBorder="1" applyAlignment="1" applyProtection="1">
      <alignment/>
      <protection hidden="1"/>
    </xf>
    <xf numFmtId="0" fontId="24" fillId="41" borderId="13" xfId="0" applyFont="1" applyFill="1" applyBorder="1" applyAlignment="1" applyProtection="1">
      <alignment/>
      <protection hidden="1"/>
    </xf>
    <xf numFmtId="9" fontId="16" fillId="41" borderId="13" xfId="52" applyFont="1" applyFill="1" applyBorder="1" applyAlignment="1" applyProtection="1">
      <alignment/>
      <protection hidden="1"/>
    </xf>
    <xf numFmtId="180" fontId="16" fillId="41" borderId="13" xfId="52" applyNumberFormat="1" applyFont="1" applyFill="1" applyBorder="1" applyAlignment="1" applyProtection="1">
      <alignment/>
      <protection hidden="1"/>
    </xf>
    <xf numFmtId="10" fontId="16" fillId="41" borderId="13" xfId="52" applyNumberFormat="1" applyFont="1" applyFill="1" applyBorder="1" applyAlignment="1" applyProtection="1">
      <alignment horizontal="right"/>
      <protection hidden="1"/>
    </xf>
    <xf numFmtId="10" fontId="16" fillId="41" borderId="110" xfId="52" applyNumberFormat="1" applyFont="1" applyFill="1" applyBorder="1" applyAlignment="1" applyProtection="1">
      <alignment horizontal="right"/>
      <protection hidden="1"/>
    </xf>
    <xf numFmtId="0" fontId="16" fillId="41" borderId="24" xfId="0" applyFont="1" applyFill="1" applyBorder="1" applyAlignment="1" applyProtection="1">
      <alignment/>
      <protection hidden="1"/>
    </xf>
    <xf numFmtId="0" fontId="24" fillId="41" borderId="15" xfId="0" applyFont="1" applyFill="1" applyBorder="1" applyAlignment="1" applyProtection="1">
      <alignment/>
      <protection hidden="1"/>
    </xf>
    <xf numFmtId="9" fontId="16" fillId="41" borderId="15" xfId="52" applyFont="1" applyFill="1" applyBorder="1" applyAlignment="1" applyProtection="1">
      <alignment/>
      <protection hidden="1"/>
    </xf>
    <xf numFmtId="180" fontId="16" fillId="41" borderId="15" xfId="52" applyNumberFormat="1" applyFont="1" applyFill="1" applyBorder="1" applyAlignment="1" applyProtection="1">
      <alignment/>
      <protection hidden="1"/>
    </xf>
    <xf numFmtId="10" fontId="16" fillId="41" borderId="15" xfId="52" applyNumberFormat="1" applyFont="1" applyFill="1" applyBorder="1" applyAlignment="1" applyProtection="1">
      <alignment horizontal="right"/>
      <protection hidden="1"/>
    </xf>
    <xf numFmtId="10" fontId="16" fillId="41" borderId="11" xfId="52" applyNumberFormat="1" applyFont="1" applyFill="1" applyBorder="1" applyAlignment="1" applyProtection="1">
      <alignment horizontal="right"/>
      <protection hidden="1"/>
    </xf>
    <xf numFmtId="0" fontId="16" fillId="41" borderId="109" xfId="0" applyFont="1" applyFill="1" applyBorder="1" applyAlignment="1" applyProtection="1">
      <alignment/>
      <protection hidden="1"/>
    </xf>
    <xf numFmtId="0" fontId="16" fillId="42" borderId="0" xfId="0" applyFont="1" applyFill="1" applyAlignment="1" applyProtection="1">
      <alignment/>
      <protection hidden="1"/>
    </xf>
    <xf numFmtId="0" fontId="16" fillId="42" borderId="22" xfId="0" applyFont="1" applyFill="1" applyBorder="1" applyAlignment="1" applyProtection="1">
      <alignment/>
      <protection hidden="1"/>
    </xf>
    <xf numFmtId="170" fontId="24" fillId="42" borderId="0" xfId="63" applyNumberFormat="1" applyFont="1" applyFill="1" applyBorder="1" applyAlignment="1" applyProtection="1">
      <alignment/>
      <protection hidden="1"/>
    </xf>
    <xf numFmtId="172" fontId="16" fillId="42" borderId="0" xfId="63" applyFont="1" applyFill="1" applyBorder="1" applyAlignment="1" applyProtection="1">
      <alignment horizontal="center"/>
      <protection hidden="1"/>
    </xf>
    <xf numFmtId="0" fontId="0" fillId="42" borderId="0" xfId="0" applyFill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24" fillId="41" borderId="67" xfId="0" applyFont="1" applyFill="1" applyBorder="1" applyAlignment="1" applyProtection="1">
      <alignment/>
      <protection hidden="1"/>
    </xf>
    <xf numFmtId="0" fontId="16" fillId="41" borderId="68" xfId="0" applyFont="1" applyFill="1" applyBorder="1" applyAlignment="1" applyProtection="1">
      <alignment/>
      <protection hidden="1"/>
    </xf>
    <xf numFmtId="0" fontId="16" fillId="41" borderId="79" xfId="0" applyFont="1" applyFill="1" applyBorder="1" applyAlignment="1" applyProtection="1">
      <alignment/>
      <protection hidden="1"/>
    </xf>
    <xf numFmtId="10" fontId="16" fillId="0" borderId="49" xfId="0" applyNumberFormat="1" applyFont="1" applyFill="1" applyBorder="1" applyAlignment="1" applyProtection="1">
      <alignment/>
      <protection hidden="1"/>
    </xf>
    <xf numFmtId="10" fontId="16" fillId="0" borderId="49" xfId="52" applyNumberFormat="1" applyFont="1" applyFill="1" applyBorder="1" applyAlignment="1" applyProtection="1">
      <alignment horizontal="right"/>
      <protection hidden="1"/>
    </xf>
    <xf numFmtId="10" fontId="16" fillId="0" borderId="51" xfId="0" applyNumberFormat="1" applyFont="1" applyFill="1" applyBorder="1" applyAlignment="1" applyProtection="1">
      <alignment/>
      <protection hidden="1"/>
    </xf>
    <xf numFmtId="0" fontId="16" fillId="37" borderId="69" xfId="0" applyFont="1" applyFill="1" applyBorder="1" applyAlignment="1" applyProtection="1">
      <alignment/>
      <protection hidden="1"/>
    </xf>
    <xf numFmtId="9" fontId="16" fillId="37" borderId="49" xfId="0" applyNumberFormat="1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7" fillId="37" borderId="0" xfId="0" applyFont="1" applyFill="1" applyBorder="1" applyAlignment="1" applyProtection="1">
      <alignment vertical="center"/>
      <protection hidden="1"/>
    </xf>
    <xf numFmtId="0" fontId="24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2" xfId="0" applyFont="1" applyBorder="1" applyAlignment="1" applyProtection="1">
      <alignment/>
      <protection hidden="1"/>
    </xf>
    <xf numFmtId="0" fontId="21" fillId="0" borderId="52" xfId="0" applyFont="1" applyFill="1" applyBorder="1" applyAlignment="1" applyProtection="1">
      <alignment/>
      <protection hidden="1"/>
    </xf>
    <xf numFmtId="0" fontId="21" fillId="0" borderId="53" xfId="0" applyFont="1" applyFill="1" applyBorder="1" applyAlignment="1" applyProtection="1">
      <alignment/>
      <protection hidden="1"/>
    </xf>
    <xf numFmtId="0" fontId="23" fillId="0" borderId="53" xfId="0" applyFont="1" applyBorder="1" applyAlignment="1" applyProtection="1">
      <alignment/>
      <protection hidden="1"/>
    </xf>
    <xf numFmtId="0" fontId="23" fillId="0" borderId="111" xfId="0" applyFont="1" applyBorder="1" applyAlignment="1" applyProtection="1">
      <alignment/>
      <protection hidden="1"/>
    </xf>
    <xf numFmtId="0" fontId="23" fillId="0" borderId="55" xfId="0" applyFont="1" applyBorder="1" applyAlignment="1" applyProtection="1">
      <alignment/>
      <protection hidden="1"/>
    </xf>
    <xf numFmtId="0" fontId="23" fillId="0" borderId="57" xfId="0" applyFont="1" applyBorder="1" applyAlignment="1" applyProtection="1">
      <alignment/>
      <protection hidden="1"/>
    </xf>
    <xf numFmtId="0" fontId="17" fillId="41" borderId="0" xfId="0" applyFont="1" applyFill="1" applyBorder="1" applyAlignment="1" applyProtection="1">
      <alignment vertical="center"/>
      <protection hidden="1"/>
    </xf>
    <xf numFmtId="2" fontId="45" fillId="0" borderId="42" xfId="0" applyNumberFormat="1" applyFont="1" applyBorder="1" applyAlignment="1" applyProtection="1">
      <alignment/>
      <protection hidden="1"/>
    </xf>
    <xf numFmtId="1" fontId="4" fillId="34" borderId="70" xfId="63" applyNumberFormat="1" applyFont="1" applyFill="1" applyBorder="1" applyAlignment="1" applyProtection="1">
      <alignment/>
      <protection hidden="1"/>
    </xf>
    <xf numFmtId="208" fontId="7" fillId="40" borderId="70" xfId="63" applyNumberFormat="1" applyFont="1" applyFill="1" applyBorder="1" applyAlignment="1" applyProtection="1">
      <alignment/>
      <protection hidden="1"/>
    </xf>
    <xf numFmtId="201" fontId="7" fillId="40" borderId="70" xfId="63" applyNumberFormat="1" applyFont="1" applyFill="1" applyBorder="1" applyAlignment="1" applyProtection="1">
      <alignment horizontal="center"/>
      <protection hidden="1"/>
    </xf>
    <xf numFmtId="185" fontId="28" fillId="0" borderId="79" xfId="0" applyNumberFormat="1" applyFont="1" applyBorder="1" applyAlignment="1" applyProtection="1">
      <alignment/>
      <protection hidden="1"/>
    </xf>
    <xf numFmtId="201" fontId="10" fillId="34" borderId="49" xfId="63" applyNumberFormat="1" applyFont="1" applyFill="1" applyBorder="1" applyAlignment="1" applyProtection="1">
      <alignment/>
      <protection hidden="1"/>
    </xf>
    <xf numFmtId="0" fontId="36" fillId="0" borderId="79" xfId="0" applyFont="1" applyBorder="1" applyAlignment="1" applyProtection="1">
      <alignment/>
      <protection hidden="1"/>
    </xf>
    <xf numFmtId="0" fontId="36" fillId="0" borderId="49" xfId="0" applyFont="1" applyBorder="1" applyAlignment="1" applyProtection="1">
      <alignment horizontal="center"/>
      <protection hidden="1"/>
    </xf>
    <xf numFmtId="176" fontId="1" fillId="0" borderId="49" xfId="0" applyNumberFormat="1" applyFont="1" applyBorder="1" applyAlignment="1" applyProtection="1">
      <alignment horizontal="center"/>
      <protection hidden="1"/>
    </xf>
    <xf numFmtId="176" fontId="1" fillId="0" borderId="51" xfId="0" applyNumberFormat="1" applyFont="1" applyBorder="1" applyAlignment="1" applyProtection="1">
      <alignment horizontal="center"/>
      <protection hidden="1"/>
    </xf>
    <xf numFmtId="1" fontId="0" fillId="0" borderId="42" xfId="0" applyNumberFormat="1" applyBorder="1" applyAlignment="1">
      <alignment/>
    </xf>
    <xf numFmtId="179" fontId="14" fillId="0" borderId="0" xfId="47" applyFont="1" applyBorder="1" applyAlignment="1">
      <alignment/>
    </xf>
    <xf numFmtId="0" fontId="0" fillId="0" borderId="0" xfId="0" applyBorder="1" applyAlignment="1">
      <alignment/>
    </xf>
    <xf numFmtId="179" fontId="14" fillId="0" borderId="106" xfId="0" applyNumberFormat="1" applyFont="1" applyBorder="1" applyAlignment="1">
      <alignment/>
    </xf>
    <xf numFmtId="0" fontId="92" fillId="13" borderId="112" xfId="50" applyFont="1" applyFill="1" applyBorder="1" applyAlignment="1">
      <alignment horizontal="justify" vertical="center" wrapText="1"/>
      <protection/>
    </xf>
    <xf numFmtId="0" fontId="92" fillId="13" borderId="66" xfId="50" applyFont="1" applyFill="1" applyBorder="1" applyAlignment="1">
      <alignment horizontal="center" vertical="center" wrapText="1"/>
      <protection/>
    </xf>
    <xf numFmtId="0" fontId="92" fillId="13" borderId="113" xfId="50" applyFont="1" applyFill="1" applyBorder="1" applyAlignment="1">
      <alignment horizontal="center" vertical="center" wrapText="1"/>
      <protection/>
    </xf>
    <xf numFmtId="0" fontId="29" fillId="43" borderId="80" xfId="0" applyFont="1" applyFill="1" applyBorder="1" applyAlignment="1" applyProtection="1">
      <alignment vertical="center"/>
      <protection hidden="1"/>
    </xf>
    <xf numFmtId="0" fontId="29" fillId="43" borderId="81" xfId="0" applyFont="1" applyFill="1" applyBorder="1" applyAlignment="1" applyProtection="1">
      <alignment vertical="center"/>
      <protection hidden="1"/>
    </xf>
    <xf numFmtId="0" fontId="26" fillId="43" borderId="81" xfId="0" applyFont="1" applyFill="1" applyBorder="1" applyAlignment="1" applyProtection="1">
      <alignment vertical="center"/>
      <protection hidden="1"/>
    </xf>
    <xf numFmtId="0" fontId="17" fillId="43" borderId="81" xfId="0" applyFont="1" applyFill="1" applyBorder="1" applyAlignment="1" applyProtection="1">
      <alignment horizontal="left" vertical="center"/>
      <protection hidden="1"/>
    </xf>
    <xf numFmtId="0" fontId="26" fillId="43" borderId="102" xfId="0" applyFont="1" applyFill="1" applyBorder="1" applyAlignment="1" applyProtection="1">
      <alignment vertical="center"/>
      <protection hidden="1"/>
    </xf>
    <xf numFmtId="205" fontId="7" fillId="34" borderId="70" xfId="63" applyNumberFormat="1" applyFont="1" applyFill="1" applyBorder="1" applyAlignment="1" applyProtection="1">
      <alignment/>
      <protection hidden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20" fontId="0" fillId="0" borderId="71" xfId="0" applyNumberFormat="1" applyBorder="1" applyAlignment="1">
      <alignment horizontal="center"/>
    </xf>
    <xf numFmtId="20" fontId="0" fillId="0" borderId="72" xfId="0" applyNumberFormat="1" applyBorder="1" applyAlignment="1">
      <alignment horizontal="center"/>
    </xf>
    <xf numFmtId="20" fontId="0" fillId="0" borderId="114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106" xfId="0" applyNumberFormat="1" applyBorder="1" applyAlignment="1">
      <alignment horizontal="center"/>
    </xf>
    <xf numFmtId="0" fontId="0" fillId="0" borderId="70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02" xfId="0" applyBorder="1" applyAlignment="1">
      <alignment/>
    </xf>
    <xf numFmtId="0" fontId="0" fillId="0" borderId="80" xfId="0" applyNumberFormat="1" applyBorder="1" applyAlignment="1">
      <alignment horizontal="center"/>
    </xf>
    <xf numFmtId="0" fontId="0" fillId="0" borderId="81" xfId="0" applyNumberFormat="1" applyBorder="1" applyAlignment="1">
      <alignment horizontal="center"/>
    </xf>
    <xf numFmtId="205" fontId="10" fillId="34" borderId="70" xfId="63" applyNumberFormat="1" applyFont="1" applyFill="1" applyBorder="1" applyAlignment="1" applyProtection="1">
      <alignment/>
      <protection hidden="1"/>
    </xf>
    <xf numFmtId="0" fontId="15" fillId="40" borderId="96" xfId="0" applyFont="1" applyFill="1" applyBorder="1" applyAlignment="1" applyProtection="1">
      <alignment vertical="center"/>
      <protection hidden="1"/>
    </xf>
    <xf numFmtId="0" fontId="8" fillId="37" borderId="69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 horizontal="left"/>
      <protection hidden="1"/>
    </xf>
    <xf numFmtId="170" fontId="4" fillId="36" borderId="0" xfId="0" applyNumberFormat="1" applyFont="1" applyFill="1" applyBorder="1" applyAlignment="1" applyProtection="1">
      <alignment/>
      <protection hidden="1"/>
    </xf>
    <xf numFmtId="20" fontId="0" fillId="42" borderId="114" xfId="0" applyNumberFormat="1" applyFill="1" applyBorder="1" applyAlignment="1">
      <alignment horizontal="center"/>
    </xf>
    <xf numFmtId="0" fontId="42" fillId="34" borderId="115" xfId="0" applyFont="1" applyFill="1" applyBorder="1" applyAlignment="1" applyProtection="1">
      <alignment horizontal="center"/>
      <protection hidden="1"/>
    </xf>
    <xf numFmtId="0" fontId="4" fillId="40" borderId="96" xfId="0" applyFont="1" applyFill="1" applyBorder="1" applyAlignment="1" applyProtection="1">
      <alignment/>
      <protection hidden="1"/>
    </xf>
    <xf numFmtId="170" fontId="14" fillId="0" borderId="0" xfId="0" applyNumberFormat="1" applyFont="1" applyBorder="1" applyAlignment="1" applyProtection="1">
      <alignment/>
      <protection hidden="1"/>
    </xf>
    <xf numFmtId="179" fontId="14" fillId="0" borderId="0" xfId="47" applyFont="1" applyBorder="1" applyAlignment="1" applyProtection="1">
      <alignment/>
      <protection hidden="1"/>
    </xf>
    <xf numFmtId="0" fontId="14" fillId="0" borderId="42" xfId="0" applyFont="1" applyBorder="1" applyAlignment="1" applyProtection="1">
      <alignment/>
      <protection hidden="1"/>
    </xf>
    <xf numFmtId="20" fontId="0" fillId="42" borderId="71" xfId="0" applyNumberFormat="1" applyFill="1" applyBorder="1" applyAlignment="1">
      <alignment horizontal="center"/>
    </xf>
    <xf numFmtId="20" fontId="0" fillId="42" borderId="72" xfId="0" applyNumberForma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107" xfId="0" applyNumberFormat="1" applyFill="1" applyBorder="1" applyAlignment="1">
      <alignment horizontal="center"/>
    </xf>
    <xf numFmtId="0" fontId="0" fillId="42" borderId="106" xfId="0" applyNumberFormat="1" applyFill="1" applyBorder="1" applyAlignment="1">
      <alignment horizontal="center"/>
    </xf>
    <xf numFmtId="0" fontId="0" fillId="42" borderId="69" xfId="0" applyFill="1" applyBorder="1" applyAlignment="1">
      <alignment/>
    </xf>
    <xf numFmtId="0" fontId="0" fillId="42" borderId="70" xfId="0" applyFill="1" applyBorder="1" applyAlignment="1">
      <alignment/>
    </xf>
    <xf numFmtId="0" fontId="0" fillId="42" borderId="71" xfId="0" applyFill="1" applyBorder="1" applyAlignment="1">
      <alignment horizontal="center"/>
    </xf>
    <xf numFmtId="0" fontId="0" fillId="42" borderId="72" xfId="0" applyFill="1" applyBorder="1" applyAlignment="1">
      <alignment horizontal="center"/>
    </xf>
    <xf numFmtId="170" fontId="4" fillId="40" borderId="70" xfId="63" applyNumberFormat="1" applyFont="1" applyFill="1" applyBorder="1" applyAlignment="1" applyProtection="1">
      <alignment horizontal="right"/>
      <protection hidden="1"/>
    </xf>
    <xf numFmtId="0" fontId="3" fillId="37" borderId="69" xfId="0" applyFont="1" applyFill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12" fillId="40" borderId="0" xfId="0" applyFont="1" applyFill="1" applyBorder="1" applyAlignment="1" applyProtection="1">
      <alignment/>
      <protection hidden="1"/>
    </xf>
    <xf numFmtId="0" fontId="4" fillId="40" borderId="0" xfId="0" applyFont="1" applyFill="1" applyBorder="1" applyAlignment="1" applyProtection="1">
      <alignment/>
      <protection hidden="1"/>
    </xf>
    <xf numFmtId="10" fontId="4" fillId="37" borderId="0" xfId="52" applyNumberFormat="1" applyFont="1" applyFill="1" applyBorder="1" applyAlignment="1" applyProtection="1">
      <alignment horizontal="right"/>
      <protection hidden="1"/>
    </xf>
    <xf numFmtId="170" fontId="4" fillId="40" borderId="70" xfId="63" applyNumberFormat="1" applyFont="1" applyFill="1" applyBorder="1" applyAlignment="1" applyProtection="1">
      <alignment/>
      <protection hidden="1"/>
    </xf>
    <xf numFmtId="10" fontId="4" fillId="40" borderId="0" xfId="52" applyNumberFormat="1" applyFont="1" applyFill="1" applyBorder="1" applyAlignment="1" applyProtection="1">
      <alignment horizontal="right"/>
      <protection hidden="1"/>
    </xf>
    <xf numFmtId="170" fontId="4" fillId="40" borderId="97" xfId="63" applyNumberFormat="1" applyFont="1" applyFill="1" applyBorder="1" applyAlignment="1" applyProtection="1">
      <alignment horizontal="right"/>
      <protection hidden="1"/>
    </xf>
    <xf numFmtId="170" fontId="4" fillId="37" borderId="70" xfId="63" applyNumberFormat="1" applyFont="1" applyFill="1" applyBorder="1" applyAlignment="1" applyProtection="1">
      <alignment horizontal="right"/>
      <protection hidden="1"/>
    </xf>
    <xf numFmtId="170" fontId="4" fillId="37" borderId="0" xfId="63" applyNumberFormat="1" applyFont="1" applyFill="1" applyBorder="1" applyAlignment="1" applyProtection="1">
      <alignment horizontal="right"/>
      <protection hidden="1"/>
    </xf>
    <xf numFmtId="9" fontId="3" fillId="37" borderId="0" xfId="52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/>
      <protection hidden="1"/>
    </xf>
    <xf numFmtId="0" fontId="3" fillId="41" borderId="84" xfId="0" applyFont="1" applyFill="1" applyBorder="1" applyAlignment="1" applyProtection="1">
      <alignment/>
      <protection hidden="1"/>
    </xf>
    <xf numFmtId="0" fontId="3" fillId="41" borderId="85" xfId="0" applyFont="1" applyFill="1" applyBorder="1" applyAlignment="1" applyProtection="1">
      <alignment/>
      <protection hidden="1"/>
    </xf>
    <xf numFmtId="0" fontId="4" fillId="41" borderId="69" xfId="0" applyFont="1" applyFill="1" applyBorder="1" applyAlignment="1" applyProtection="1">
      <alignment horizontal="center" vertical="top"/>
      <protection hidden="1"/>
    </xf>
    <xf numFmtId="0" fontId="3" fillId="41" borderId="70" xfId="0" applyFont="1" applyFill="1" applyBorder="1" applyAlignment="1" applyProtection="1">
      <alignment horizontal="center"/>
      <protection hidden="1"/>
    </xf>
    <xf numFmtId="0" fontId="4" fillId="41" borderId="80" xfId="0" applyFont="1" applyFill="1" applyBorder="1" applyAlignment="1" applyProtection="1">
      <alignment horizontal="right" vertical="top"/>
      <protection hidden="1"/>
    </xf>
    <xf numFmtId="0" fontId="4" fillId="41" borderId="81" xfId="0" applyFont="1" applyFill="1" applyBorder="1" applyAlignment="1" applyProtection="1">
      <alignment horizontal="right" vertical="top"/>
      <protection hidden="1"/>
    </xf>
    <xf numFmtId="0" fontId="3" fillId="41" borderId="81" xfId="0" applyFont="1" applyFill="1" applyBorder="1" applyAlignment="1" applyProtection="1">
      <alignment horizontal="center" wrapText="1"/>
      <protection locked="0"/>
    </xf>
    <xf numFmtId="170" fontId="4" fillId="41" borderId="81" xfId="0" applyNumberFormat="1" applyFont="1" applyFill="1" applyBorder="1" applyAlignment="1">
      <alignment/>
    </xf>
    <xf numFmtId="0" fontId="3" fillId="41" borderId="81" xfId="0" applyFont="1" applyFill="1" applyBorder="1" applyAlignment="1" applyProtection="1">
      <alignment/>
      <protection locked="0"/>
    </xf>
    <xf numFmtId="0" fontId="3" fillId="41" borderId="81" xfId="0" applyFont="1" applyFill="1" applyBorder="1" applyAlignment="1" applyProtection="1">
      <alignment horizontal="center" wrapText="1"/>
      <protection hidden="1"/>
    </xf>
    <xf numFmtId="0" fontId="3" fillId="41" borderId="81" xfId="0" applyFont="1" applyFill="1" applyBorder="1" applyAlignment="1" applyProtection="1">
      <alignment/>
      <protection hidden="1"/>
    </xf>
    <xf numFmtId="0" fontId="6" fillId="41" borderId="81" xfId="0" applyFont="1" applyFill="1" applyBorder="1" applyAlignment="1" applyProtection="1">
      <alignment wrapText="1"/>
      <protection hidden="1"/>
    </xf>
    <xf numFmtId="0" fontId="7" fillId="41" borderId="81" xfId="0" applyFont="1" applyFill="1" applyBorder="1" applyAlignment="1" applyProtection="1">
      <alignment vertical="center" wrapText="1"/>
      <protection hidden="1"/>
    </xf>
    <xf numFmtId="0" fontId="6" fillId="41" borderId="81" xfId="0" applyFont="1" applyFill="1" applyBorder="1" applyAlignment="1" applyProtection="1">
      <alignment wrapText="1"/>
      <protection locked="0"/>
    </xf>
    <xf numFmtId="0" fontId="5" fillId="41" borderId="81" xfId="0" applyFont="1" applyFill="1" applyBorder="1" applyAlignment="1" applyProtection="1">
      <alignment/>
      <protection hidden="1"/>
    </xf>
    <xf numFmtId="171" fontId="8" fillId="41" borderId="81" xfId="0" applyNumberFormat="1" applyFont="1" applyFill="1" applyBorder="1" applyAlignment="1" applyProtection="1">
      <alignment horizontal="center"/>
      <protection hidden="1"/>
    </xf>
    <xf numFmtId="171" fontId="8" fillId="41" borderId="102" xfId="0" applyNumberFormat="1" applyFont="1" applyFill="1" applyBorder="1" applyAlignment="1" applyProtection="1">
      <alignment horizontal="center"/>
      <protection hidden="1"/>
    </xf>
    <xf numFmtId="0" fontId="0" fillId="38" borderId="69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70" xfId="0" applyFill="1" applyBorder="1" applyAlignment="1" applyProtection="1">
      <alignment/>
      <protection hidden="1"/>
    </xf>
    <xf numFmtId="170" fontId="4" fillId="37" borderId="95" xfId="63" applyNumberFormat="1" applyFont="1" applyFill="1" applyBorder="1" applyAlignment="1" applyProtection="1">
      <alignment horizontal="center"/>
      <protection hidden="1"/>
    </xf>
    <xf numFmtId="170" fontId="4" fillId="37" borderId="96" xfId="63" applyNumberFormat="1" applyFont="1" applyFill="1" applyBorder="1" applyAlignment="1" applyProtection="1">
      <alignment horizontal="center"/>
      <protection hidden="1"/>
    </xf>
    <xf numFmtId="170" fontId="4" fillId="37" borderId="97" xfId="63" applyNumberFormat="1" applyFont="1" applyFill="1" applyBorder="1" applyAlignment="1" applyProtection="1">
      <alignment horizontal="center"/>
      <protection hidden="1"/>
    </xf>
    <xf numFmtId="170" fontId="4" fillId="40" borderId="68" xfId="63" applyNumberFormat="1" applyFont="1" applyFill="1" applyBorder="1" applyAlignment="1" applyProtection="1">
      <alignment horizontal="right"/>
      <protection hidden="1"/>
    </xf>
    <xf numFmtId="170" fontId="4" fillId="40" borderId="100" xfId="63" applyNumberFormat="1" applyFont="1" applyFill="1" applyBorder="1" applyAlignment="1" applyProtection="1">
      <alignment horizontal="right"/>
      <protection hidden="1"/>
    </xf>
    <xf numFmtId="170" fontId="4" fillId="40" borderId="116" xfId="63" applyNumberFormat="1" applyFont="1" applyFill="1" applyBorder="1" applyAlignment="1" applyProtection="1">
      <alignment horizontal="right"/>
      <protection hidden="1"/>
    </xf>
    <xf numFmtId="170" fontId="4" fillId="40" borderId="70" xfId="63" applyNumberFormat="1" applyFont="1" applyFill="1" applyBorder="1" applyAlignment="1" applyProtection="1">
      <alignment horizontal="right"/>
      <protection hidden="1"/>
    </xf>
    <xf numFmtId="0" fontId="4" fillId="40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>
      <alignment horizontal="left" vertical="center"/>
    </xf>
    <xf numFmtId="170" fontId="3" fillId="34" borderId="116" xfId="63" applyNumberFormat="1" applyFont="1" applyFill="1" applyBorder="1" applyAlignment="1" applyProtection="1">
      <alignment horizontal="right"/>
      <protection hidden="1"/>
    </xf>
    <xf numFmtId="170" fontId="3" fillId="34" borderId="70" xfId="63" applyNumberFormat="1" applyFont="1" applyFill="1" applyBorder="1" applyAlignment="1" applyProtection="1">
      <alignment horizontal="right"/>
      <protection hidden="1"/>
    </xf>
    <xf numFmtId="172" fontId="3" fillId="34" borderId="116" xfId="63" applyFont="1" applyFill="1" applyBorder="1" applyAlignment="1" applyProtection="1">
      <alignment horizontal="center"/>
      <protection hidden="1"/>
    </xf>
    <xf numFmtId="172" fontId="3" fillId="34" borderId="70" xfId="63" applyFont="1" applyFill="1" applyBorder="1" applyAlignment="1" applyProtection="1">
      <alignment horizontal="center"/>
      <protection hidden="1"/>
    </xf>
    <xf numFmtId="176" fontId="3" fillId="37" borderId="0" xfId="0" applyNumberFormat="1" applyFont="1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 horizontal="center"/>
      <protection hidden="1"/>
    </xf>
    <xf numFmtId="2" fontId="3" fillId="34" borderId="116" xfId="0" applyNumberFormat="1" applyFont="1" applyFill="1" applyBorder="1" applyAlignment="1" applyProtection="1">
      <alignment/>
      <protection hidden="1"/>
    </xf>
    <xf numFmtId="2" fontId="3" fillId="34" borderId="70" xfId="0" applyNumberFormat="1" applyFont="1" applyFill="1" applyBorder="1" applyAlignment="1" applyProtection="1">
      <alignment/>
      <protection hidden="1"/>
    </xf>
    <xf numFmtId="0" fontId="2" fillId="39" borderId="67" xfId="0" applyFont="1" applyFill="1" applyBorder="1" applyAlignment="1" applyProtection="1">
      <alignment horizontal="center" vertical="center"/>
      <protection hidden="1"/>
    </xf>
    <xf numFmtId="0" fontId="2" fillId="39" borderId="68" xfId="0" applyFont="1" applyFill="1" applyBorder="1" applyAlignment="1" applyProtection="1">
      <alignment horizontal="center" vertical="center"/>
      <protection hidden="1"/>
    </xf>
    <xf numFmtId="0" fontId="2" fillId="39" borderId="117" xfId="0" applyFont="1" applyFill="1" applyBorder="1" applyAlignment="1" applyProtection="1">
      <alignment horizontal="center" vertical="center"/>
      <protection hidden="1"/>
    </xf>
    <xf numFmtId="0" fontId="2" fillId="39" borderId="69" xfId="0" applyFont="1" applyFill="1" applyBorder="1" applyAlignment="1" applyProtection="1">
      <alignment horizontal="center" vertical="center"/>
      <protection hidden="1"/>
    </xf>
    <xf numFmtId="0" fontId="2" fillId="39" borderId="0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center" vertical="center"/>
      <protection hidden="1"/>
    </xf>
    <xf numFmtId="0" fontId="2" fillId="39" borderId="118" xfId="0" applyFont="1" applyFill="1" applyBorder="1" applyAlignment="1" applyProtection="1">
      <alignment horizontal="center" vertical="center"/>
      <protection hidden="1"/>
    </xf>
    <xf numFmtId="0" fontId="2" fillId="39" borderId="100" xfId="0" applyFont="1" applyFill="1" applyBorder="1" applyAlignment="1" applyProtection="1">
      <alignment horizontal="center" vertical="center"/>
      <protection hidden="1"/>
    </xf>
    <xf numFmtId="0" fontId="2" fillId="39" borderId="22" xfId="0" applyFont="1" applyFill="1" applyBorder="1" applyAlignment="1" applyProtection="1">
      <alignment horizontal="center" vertical="center"/>
      <protection hidden="1"/>
    </xf>
    <xf numFmtId="0" fontId="2" fillId="39" borderId="70" xfId="0" applyFont="1" applyFill="1" applyBorder="1" applyAlignment="1" applyProtection="1">
      <alignment horizontal="center" vertical="center"/>
      <protection hidden="1"/>
    </xf>
    <xf numFmtId="0" fontId="4" fillId="40" borderId="119" xfId="0" applyFont="1" applyFill="1" applyBorder="1" applyAlignment="1" applyProtection="1">
      <alignment horizontal="center"/>
      <protection hidden="1"/>
    </xf>
    <xf numFmtId="0" fontId="4" fillId="40" borderId="120" xfId="0" applyFont="1" applyFill="1" applyBorder="1" applyAlignment="1" applyProtection="1">
      <alignment horizontal="center"/>
      <protection hidden="1"/>
    </xf>
    <xf numFmtId="0" fontId="4" fillId="40" borderId="121" xfId="0" applyFont="1" applyFill="1" applyBorder="1" applyAlignment="1" applyProtection="1">
      <alignment horizontal="center"/>
      <protection hidden="1"/>
    </xf>
    <xf numFmtId="0" fontId="4" fillId="39" borderId="119" xfId="0" applyFont="1" applyFill="1" applyBorder="1" applyAlignment="1" applyProtection="1">
      <alignment horizontal="center"/>
      <protection hidden="1"/>
    </xf>
    <xf numFmtId="0" fontId="4" fillId="39" borderId="120" xfId="0" applyFont="1" applyFill="1" applyBorder="1" applyAlignment="1" applyProtection="1">
      <alignment horizontal="center"/>
      <protection hidden="1"/>
    </xf>
    <xf numFmtId="0" fontId="4" fillId="39" borderId="121" xfId="0" applyFont="1" applyFill="1" applyBorder="1" applyAlignment="1" applyProtection="1">
      <alignment horizontal="center"/>
      <protection hidden="1"/>
    </xf>
    <xf numFmtId="0" fontId="3" fillId="37" borderId="69" xfId="0" applyFont="1" applyFill="1" applyBorder="1" applyAlignment="1" applyProtection="1">
      <alignment/>
      <protection hidden="1"/>
    </xf>
    <xf numFmtId="0" fontId="3" fillId="37" borderId="122" xfId="0" applyFont="1" applyFill="1" applyBorder="1" applyAlignment="1" applyProtection="1">
      <alignment/>
      <protection hidden="1"/>
    </xf>
    <xf numFmtId="0" fontId="2" fillId="39" borderId="82" xfId="0" applyFont="1" applyFill="1" applyBorder="1" applyAlignment="1" applyProtection="1">
      <alignment horizontal="center" vertical="center"/>
      <protection hidden="1"/>
    </xf>
    <xf numFmtId="0" fontId="2" fillId="39" borderId="15" xfId="0" applyFont="1" applyFill="1" applyBorder="1" applyAlignment="1" applyProtection="1">
      <alignment horizontal="center" vertical="center"/>
      <protection hidden="1"/>
    </xf>
    <xf numFmtId="0" fontId="2" fillId="39" borderId="11" xfId="0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/>
      <protection hidden="1"/>
    </xf>
    <xf numFmtId="0" fontId="2" fillId="39" borderId="83" xfId="0" applyFont="1" applyFill="1" applyBorder="1" applyAlignment="1" applyProtection="1">
      <alignment horizontal="center" vertical="center"/>
      <protection hidden="1"/>
    </xf>
    <xf numFmtId="0" fontId="4" fillId="41" borderId="69" xfId="0" applyFont="1" applyFill="1" applyBorder="1" applyAlignment="1" applyProtection="1">
      <alignment horizontal="left" vertical="top"/>
      <protection hidden="1"/>
    </xf>
    <xf numFmtId="0" fontId="4" fillId="41" borderId="22" xfId="0" applyFont="1" applyFill="1" applyBorder="1" applyAlignment="1" applyProtection="1">
      <alignment horizontal="left" vertical="top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3" fillId="41" borderId="10" xfId="0" applyFont="1" applyFill="1" applyBorder="1" applyAlignment="1" applyProtection="1">
      <alignment horizontal="center"/>
      <protection hidden="1"/>
    </xf>
    <xf numFmtId="0" fontId="3" fillId="41" borderId="70" xfId="0" applyFont="1" applyFill="1" applyBorder="1" applyAlignment="1" applyProtection="1">
      <alignment horizontal="center"/>
      <protection hidden="1"/>
    </xf>
    <xf numFmtId="171" fontId="8" fillId="41" borderId="10" xfId="0" applyNumberFormat="1" applyFont="1" applyFill="1" applyBorder="1" applyAlignment="1" applyProtection="1">
      <alignment horizontal="center"/>
      <protection hidden="1"/>
    </xf>
    <xf numFmtId="171" fontId="8" fillId="41" borderId="70" xfId="0" applyNumberFormat="1" applyFont="1" applyFill="1" applyBorder="1" applyAlignment="1" applyProtection="1">
      <alignment horizontal="center"/>
      <protection hidden="1"/>
    </xf>
    <xf numFmtId="0" fontId="7" fillId="41" borderId="0" xfId="0" applyFont="1" applyFill="1" applyBorder="1" applyAlignment="1" applyProtection="1">
      <alignment horizontal="right" vertical="center" wrapText="1"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179" fontId="0" fillId="34" borderId="0" xfId="47" applyFill="1" applyBorder="1" applyAlignment="1" applyProtection="1">
      <alignment horizontal="center"/>
      <protection hidden="1"/>
    </xf>
    <xf numFmtId="179" fontId="0" fillId="34" borderId="70" xfId="47" applyFill="1" applyBorder="1" applyAlignment="1" applyProtection="1">
      <alignment horizontal="center"/>
      <protection hidden="1"/>
    </xf>
    <xf numFmtId="0" fontId="12" fillId="40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4" fillId="39" borderId="123" xfId="0" applyFont="1" applyFill="1" applyBorder="1" applyAlignment="1" applyProtection="1">
      <alignment horizontal="center"/>
      <protection hidden="1"/>
    </xf>
    <xf numFmtId="0" fontId="4" fillId="39" borderId="124" xfId="0" applyFont="1" applyFill="1" applyBorder="1" applyAlignment="1" applyProtection="1">
      <alignment horizontal="center"/>
      <protection hidden="1"/>
    </xf>
    <xf numFmtId="0" fontId="4" fillId="39" borderId="125" xfId="0" applyFont="1" applyFill="1" applyBorder="1" applyAlignment="1" applyProtection="1">
      <alignment horizontal="center"/>
      <protection hidden="1"/>
    </xf>
    <xf numFmtId="0" fontId="3" fillId="40" borderId="15" xfId="0" applyFont="1" applyFill="1" applyBorder="1" applyAlignment="1" applyProtection="1">
      <alignment horizontal="center"/>
      <protection hidden="1"/>
    </xf>
    <xf numFmtId="176" fontId="3" fillId="40" borderId="11" xfId="0" applyNumberFormat="1" applyFont="1" applyFill="1" applyBorder="1" applyAlignment="1" applyProtection="1">
      <alignment horizontal="center"/>
      <protection hidden="1"/>
    </xf>
    <xf numFmtId="170" fontId="4" fillId="40" borderId="126" xfId="0" applyNumberFormat="1" applyFont="1" applyFill="1" applyBorder="1" applyAlignment="1" applyProtection="1">
      <alignment horizontal="center"/>
      <protection hidden="1"/>
    </xf>
    <xf numFmtId="170" fontId="4" fillId="40" borderId="127" xfId="0" applyNumberFormat="1" applyFont="1" applyFill="1" applyBorder="1" applyAlignment="1" applyProtection="1">
      <alignment horizontal="center"/>
      <protection hidden="1"/>
    </xf>
    <xf numFmtId="0" fontId="4" fillId="40" borderId="0" xfId="0" applyFont="1" applyFill="1" applyBorder="1" applyAlignment="1" applyProtection="1">
      <alignment/>
      <protection hidden="1"/>
    </xf>
    <xf numFmtId="0" fontId="3" fillId="40" borderId="128" xfId="0" applyFont="1" applyFill="1" applyBorder="1" applyAlignment="1" applyProtection="1">
      <alignment horizontal="center"/>
      <protection hidden="1"/>
    </xf>
    <xf numFmtId="0" fontId="3" fillId="40" borderId="85" xfId="0" applyFont="1" applyFill="1" applyBorder="1" applyAlignment="1" applyProtection="1">
      <alignment horizontal="center"/>
      <protection hidden="1"/>
    </xf>
    <xf numFmtId="0" fontId="3" fillId="34" borderId="116" xfId="0" applyFont="1" applyFill="1" applyBorder="1" applyAlignment="1" applyProtection="1">
      <alignment horizontal="center"/>
      <protection hidden="1"/>
    </xf>
    <xf numFmtId="0" fontId="3" fillId="34" borderId="70" xfId="0" applyFont="1" applyFill="1" applyBorder="1" applyAlignment="1" applyProtection="1">
      <alignment horizontal="center"/>
      <protection hidden="1"/>
    </xf>
    <xf numFmtId="170" fontId="4" fillId="40" borderId="126" xfId="63" applyNumberFormat="1" applyFont="1" applyFill="1" applyBorder="1" applyAlignment="1" applyProtection="1">
      <alignment horizontal="center"/>
      <protection hidden="1"/>
    </xf>
    <xf numFmtId="170" fontId="4" fillId="40" borderId="127" xfId="63" applyNumberFormat="1" applyFont="1" applyFill="1" applyBorder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4" fillId="34" borderId="116" xfId="0" applyFont="1" applyFill="1" applyBorder="1" applyAlignment="1" applyProtection="1">
      <alignment horizontal="center"/>
      <protection hidden="1"/>
    </xf>
    <xf numFmtId="0" fontId="4" fillId="34" borderId="7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 locked="0"/>
    </xf>
    <xf numFmtId="179" fontId="0" fillId="34" borderId="116" xfId="47" applyFill="1" applyBorder="1" applyAlignment="1" applyProtection="1">
      <alignment horizontal="center"/>
      <protection hidden="1"/>
    </xf>
    <xf numFmtId="170" fontId="4" fillId="40" borderId="129" xfId="63" applyNumberFormat="1" applyFont="1" applyFill="1" applyBorder="1" applyAlignment="1" applyProtection="1">
      <alignment horizontal="right"/>
      <protection hidden="1"/>
    </xf>
    <xf numFmtId="170" fontId="4" fillId="40" borderId="83" xfId="63" applyNumberFormat="1" applyFont="1" applyFill="1" applyBorder="1" applyAlignment="1" applyProtection="1">
      <alignment horizontal="right"/>
      <protection hidden="1"/>
    </xf>
    <xf numFmtId="0" fontId="4" fillId="40" borderId="123" xfId="0" applyFont="1" applyFill="1" applyBorder="1" applyAlignment="1" applyProtection="1">
      <alignment horizontal="center"/>
      <protection hidden="1" locked="0"/>
    </xf>
    <xf numFmtId="0" fontId="4" fillId="40" borderId="124" xfId="0" applyFont="1" applyFill="1" applyBorder="1" applyAlignment="1" applyProtection="1">
      <alignment horizontal="center"/>
      <protection hidden="1" locked="0"/>
    </xf>
    <xf numFmtId="0" fontId="4" fillId="40" borderId="125" xfId="0" applyFont="1" applyFill="1" applyBorder="1" applyAlignment="1" applyProtection="1">
      <alignment horizontal="center"/>
      <protection hidden="1" locked="0"/>
    </xf>
    <xf numFmtId="0" fontId="4" fillId="40" borderId="130" xfId="0" applyFont="1" applyFill="1" applyBorder="1" applyAlignment="1" applyProtection="1">
      <alignment horizontal="center"/>
      <protection hidden="1"/>
    </xf>
    <xf numFmtId="0" fontId="4" fillId="40" borderId="131" xfId="0" applyFont="1" applyFill="1" applyBorder="1" applyAlignment="1" applyProtection="1">
      <alignment horizontal="center"/>
      <protection hidden="1"/>
    </xf>
    <xf numFmtId="0" fontId="4" fillId="40" borderId="132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/>
      <protection hidden="1"/>
    </xf>
    <xf numFmtId="10" fontId="4" fillId="37" borderId="0" xfId="52" applyNumberFormat="1" applyFont="1" applyFill="1" applyBorder="1" applyAlignment="1" applyProtection="1">
      <alignment horizontal="right"/>
      <protection hidden="1"/>
    </xf>
    <xf numFmtId="172" fontId="4" fillId="34" borderId="116" xfId="63" applyFont="1" applyFill="1" applyBorder="1" applyAlignment="1" applyProtection="1">
      <alignment horizontal="center"/>
      <protection hidden="1"/>
    </xf>
    <xf numFmtId="172" fontId="4" fillId="34" borderId="70" xfId="63" applyFont="1" applyFill="1" applyBorder="1" applyAlignment="1" applyProtection="1">
      <alignment horizontal="center"/>
      <protection hidden="1"/>
    </xf>
    <xf numFmtId="10" fontId="3" fillId="34" borderId="0" xfId="52" applyNumberFormat="1" applyFont="1" applyFill="1" applyBorder="1" applyAlignment="1" applyProtection="1">
      <alignment horizontal="right"/>
      <protection hidden="1"/>
    </xf>
    <xf numFmtId="179" fontId="4" fillId="39" borderId="13" xfId="47" applyFont="1" applyFill="1" applyBorder="1" applyAlignment="1" applyProtection="1">
      <alignment horizontal="right"/>
      <protection hidden="1"/>
    </xf>
    <xf numFmtId="0" fontId="4" fillId="40" borderId="133" xfId="0" applyFont="1" applyFill="1" applyBorder="1" applyAlignment="1" applyProtection="1">
      <alignment horizontal="center"/>
      <protection hidden="1"/>
    </xf>
    <xf numFmtId="0" fontId="4" fillId="40" borderId="134" xfId="0" applyFont="1" applyFill="1" applyBorder="1" applyAlignment="1" applyProtection="1">
      <alignment horizontal="center"/>
      <protection hidden="1"/>
    </xf>
    <xf numFmtId="0" fontId="4" fillId="40" borderId="135" xfId="0" applyFont="1" applyFill="1" applyBorder="1" applyAlignment="1" applyProtection="1">
      <alignment horizontal="center"/>
      <protection hidden="1"/>
    </xf>
    <xf numFmtId="170" fontId="4" fillId="34" borderId="116" xfId="63" applyNumberFormat="1" applyFont="1" applyFill="1" applyBorder="1" applyAlignment="1" applyProtection="1">
      <alignment/>
      <protection hidden="1"/>
    </xf>
    <xf numFmtId="170" fontId="4" fillId="34" borderId="70" xfId="63" applyNumberFormat="1" applyFont="1" applyFill="1" applyBorder="1" applyAlignment="1" applyProtection="1">
      <alignment/>
      <protection hidden="1"/>
    </xf>
    <xf numFmtId="179" fontId="4" fillId="36" borderId="21" xfId="47" applyFont="1" applyFill="1" applyBorder="1" applyAlignment="1" applyProtection="1">
      <alignment horizontal="right"/>
      <protection hidden="1"/>
    </xf>
    <xf numFmtId="172" fontId="3" fillId="34" borderId="116" xfId="63" applyFont="1" applyFill="1" applyBorder="1" applyAlignment="1" applyProtection="1">
      <alignment/>
      <protection hidden="1"/>
    </xf>
    <xf numFmtId="172" fontId="3" fillId="34" borderId="70" xfId="63" applyFont="1" applyFill="1" applyBorder="1" applyAlignment="1" applyProtection="1">
      <alignment/>
      <protection hidden="1"/>
    </xf>
    <xf numFmtId="170" fontId="4" fillId="40" borderId="0" xfId="63" applyNumberFormat="1" applyFont="1" applyFill="1" applyBorder="1" applyAlignment="1" applyProtection="1">
      <alignment/>
      <protection hidden="1"/>
    </xf>
    <xf numFmtId="170" fontId="4" fillId="40" borderId="70" xfId="63" applyNumberFormat="1" applyFont="1" applyFill="1" applyBorder="1" applyAlignment="1" applyProtection="1">
      <alignment/>
      <protection hidden="1"/>
    </xf>
    <xf numFmtId="170" fontId="4" fillId="40" borderId="116" xfId="63" applyNumberFormat="1" applyFont="1" applyFill="1" applyBorder="1" applyAlignment="1" applyProtection="1">
      <alignment/>
      <protection hidden="1"/>
    </xf>
    <xf numFmtId="170" fontId="4" fillId="34" borderId="116" xfId="0" applyNumberFormat="1" applyFont="1" applyFill="1" applyBorder="1" applyAlignment="1">
      <alignment/>
    </xf>
    <xf numFmtId="170" fontId="4" fillId="34" borderId="70" xfId="0" applyNumberFormat="1" applyFont="1" applyFill="1" applyBorder="1" applyAlignment="1">
      <alignment/>
    </xf>
    <xf numFmtId="0" fontId="4" fillId="40" borderId="123" xfId="0" applyFont="1" applyFill="1" applyBorder="1" applyAlignment="1" applyProtection="1">
      <alignment horizontal="center"/>
      <protection hidden="1"/>
    </xf>
    <xf numFmtId="0" fontId="4" fillId="40" borderId="124" xfId="0" applyFont="1" applyFill="1" applyBorder="1" applyAlignment="1" applyProtection="1">
      <alignment horizontal="center"/>
      <protection hidden="1"/>
    </xf>
    <xf numFmtId="0" fontId="4" fillId="40" borderId="125" xfId="0" applyFont="1" applyFill="1" applyBorder="1" applyAlignment="1" applyProtection="1">
      <alignment horizontal="center"/>
      <protection hidden="1"/>
    </xf>
    <xf numFmtId="2" fontId="3" fillId="34" borderId="128" xfId="0" applyNumberFormat="1" applyFont="1" applyFill="1" applyBorder="1" applyAlignment="1" applyProtection="1">
      <alignment/>
      <protection hidden="1"/>
    </xf>
    <xf numFmtId="2" fontId="3" fillId="34" borderId="85" xfId="0" applyNumberFormat="1" applyFont="1" applyFill="1" applyBorder="1" applyAlignment="1" applyProtection="1">
      <alignment/>
      <protection hidden="1"/>
    </xf>
    <xf numFmtId="0" fontId="4" fillId="39" borderId="90" xfId="0" applyFont="1" applyFill="1" applyBorder="1" applyAlignment="1" applyProtection="1">
      <alignment horizontal="left"/>
      <protection hidden="1"/>
    </xf>
    <xf numFmtId="2" fontId="4" fillId="34" borderId="116" xfId="0" applyNumberFormat="1" applyFont="1" applyFill="1" applyBorder="1" applyAlignment="1" applyProtection="1">
      <alignment/>
      <protection hidden="1"/>
    </xf>
    <xf numFmtId="2" fontId="4" fillId="34" borderId="70" xfId="0" applyNumberFormat="1" applyFont="1" applyFill="1" applyBorder="1" applyAlignment="1" applyProtection="1">
      <alignment/>
      <protection hidden="1"/>
    </xf>
    <xf numFmtId="10" fontId="4" fillId="40" borderId="0" xfId="52" applyNumberFormat="1" applyFont="1" applyFill="1" applyBorder="1" applyAlignment="1" applyProtection="1">
      <alignment horizontal="right"/>
      <protection hidden="1"/>
    </xf>
    <xf numFmtId="170" fontId="4" fillId="40" borderId="136" xfId="63" applyNumberFormat="1" applyFont="1" applyFill="1" applyBorder="1" applyAlignment="1" applyProtection="1">
      <alignment horizontal="right"/>
      <protection hidden="1"/>
    </xf>
    <xf numFmtId="170" fontId="4" fillId="40" borderId="97" xfId="63" applyNumberFormat="1" applyFont="1" applyFill="1" applyBorder="1" applyAlignment="1" applyProtection="1">
      <alignment horizontal="right"/>
      <protection hidden="1"/>
    </xf>
    <xf numFmtId="170" fontId="4" fillId="34" borderId="116" xfId="63" applyNumberFormat="1" applyFont="1" applyFill="1" applyBorder="1" applyAlignment="1" applyProtection="1">
      <alignment horizontal="center"/>
      <protection hidden="1"/>
    </xf>
    <xf numFmtId="170" fontId="4" fillId="37" borderId="70" xfId="63" applyNumberFormat="1" applyFont="1" applyFill="1" applyBorder="1" applyAlignment="1" applyProtection="1">
      <alignment horizontal="center"/>
      <protection hidden="1"/>
    </xf>
    <xf numFmtId="170" fontId="4" fillId="37" borderId="116" xfId="63" applyNumberFormat="1" applyFont="1" applyFill="1" applyBorder="1" applyAlignment="1" applyProtection="1">
      <alignment horizontal="right"/>
      <protection hidden="1"/>
    </xf>
    <xf numFmtId="170" fontId="4" fillId="37" borderId="70" xfId="63" applyNumberFormat="1" applyFont="1" applyFill="1" applyBorder="1" applyAlignment="1" applyProtection="1">
      <alignment horizontal="right"/>
      <protection hidden="1"/>
    </xf>
    <xf numFmtId="170" fontId="3" fillId="34" borderId="0" xfId="0" applyNumberFormat="1" applyFont="1" applyFill="1" applyBorder="1" applyAlignment="1" applyProtection="1">
      <alignment horizontal="center"/>
      <protection/>
    </xf>
    <xf numFmtId="0" fontId="4" fillId="40" borderId="137" xfId="0" applyFont="1" applyFill="1" applyBorder="1" applyAlignment="1" applyProtection="1">
      <alignment horizontal="center"/>
      <protection hidden="1"/>
    </xf>
    <xf numFmtId="0" fontId="4" fillId="40" borderId="26" xfId="0" applyFont="1" applyFill="1" applyBorder="1" applyAlignment="1" applyProtection="1">
      <alignment horizontal="center"/>
      <protection hidden="1"/>
    </xf>
    <xf numFmtId="0" fontId="4" fillId="40" borderId="138" xfId="0" applyFont="1" applyFill="1" applyBorder="1" applyAlignment="1" applyProtection="1">
      <alignment horizontal="center"/>
      <protection hidden="1"/>
    </xf>
    <xf numFmtId="10" fontId="3" fillId="37" borderId="0" xfId="0" applyNumberFormat="1" applyFont="1" applyFill="1" applyBorder="1" applyAlignment="1" applyProtection="1">
      <alignment horizontal="center"/>
      <protection/>
    </xf>
    <xf numFmtId="170" fontId="4" fillId="37" borderId="0" xfId="63" applyNumberFormat="1" applyFont="1" applyFill="1" applyBorder="1" applyAlignment="1" applyProtection="1">
      <alignment horizontal="right"/>
      <protection hidden="1"/>
    </xf>
    <xf numFmtId="9" fontId="3" fillId="34" borderId="68" xfId="52" applyFont="1" applyFill="1" applyBorder="1" applyAlignment="1" applyProtection="1">
      <alignment/>
      <protection hidden="1"/>
    </xf>
    <xf numFmtId="172" fontId="3" fillId="34" borderId="139" xfId="63" applyFont="1" applyFill="1" applyBorder="1" applyAlignment="1" applyProtection="1">
      <alignment horizontal="center"/>
      <protection hidden="1"/>
    </xf>
    <xf numFmtId="172" fontId="3" fillId="34" borderId="100" xfId="63" applyFont="1" applyFill="1" applyBorder="1" applyAlignment="1" applyProtection="1">
      <alignment horizontal="center"/>
      <protection hidden="1"/>
    </xf>
    <xf numFmtId="9" fontId="3" fillId="37" borderId="0" xfId="52" applyFont="1" applyFill="1" applyBorder="1" applyAlignment="1" applyProtection="1">
      <alignment/>
      <protection hidden="1"/>
    </xf>
    <xf numFmtId="0" fontId="15" fillId="40" borderId="96" xfId="0" applyFont="1" applyFill="1" applyBorder="1" applyAlignment="1" applyProtection="1">
      <alignment horizontal="left" vertical="center"/>
      <protection hidden="1"/>
    </xf>
    <xf numFmtId="0" fontId="3" fillId="37" borderId="0" xfId="0" applyFont="1" applyFill="1" applyBorder="1" applyAlignment="1" applyProtection="1">
      <alignment/>
      <protection hidden="1"/>
    </xf>
    <xf numFmtId="176" fontId="3" fillId="34" borderId="68" xfId="0" applyNumberFormat="1" applyFont="1" applyFill="1" applyBorder="1" applyAlignment="1" applyProtection="1">
      <alignment horizontal="center"/>
      <protection hidden="1"/>
    </xf>
    <xf numFmtId="0" fontId="3" fillId="34" borderId="68" xfId="0" applyFont="1" applyFill="1" applyBorder="1" applyAlignment="1" applyProtection="1">
      <alignment horizontal="center"/>
      <protection hidden="1"/>
    </xf>
    <xf numFmtId="9" fontId="16" fillId="0" borderId="13" xfId="52" applyFont="1" applyFill="1" applyBorder="1" applyAlignment="1" applyProtection="1">
      <alignment/>
      <protection hidden="1"/>
    </xf>
    <xf numFmtId="181" fontId="23" fillId="0" borderId="0" xfId="63" applyNumberFormat="1" applyFont="1" applyFill="1" applyBorder="1" applyAlignment="1" applyProtection="1">
      <alignment horizontal="center"/>
      <protection hidden="1"/>
    </xf>
    <xf numFmtId="181" fontId="23" fillId="0" borderId="55" xfId="63" applyNumberFormat="1" applyFont="1" applyFill="1" applyBorder="1" applyAlignment="1" applyProtection="1">
      <alignment horizontal="center"/>
      <protection hidden="1"/>
    </xf>
    <xf numFmtId="184" fontId="23" fillId="0" borderId="140" xfId="0" applyNumberFormat="1" applyFont="1" applyFill="1" applyBorder="1" applyAlignment="1" applyProtection="1">
      <alignment/>
      <protection hidden="1"/>
    </xf>
    <xf numFmtId="184" fontId="23" fillId="0" borderId="55" xfId="0" applyNumberFormat="1" applyFont="1" applyFill="1" applyBorder="1" applyAlignment="1" applyProtection="1">
      <alignment/>
      <protection hidden="1"/>
    </xf>
    <xf numFmtId="0" fontId="25" fillId="0" borderId="56" xfId="0" applyFont="1" applyFill="1" applyBorder="1" applyAlignment="1" applyProtection="1">
      <alignment/>
      <protection hidden="1"/>
    </xf>
    <xf numFmtId="0" fontId="25" fillId="0" borderId="141" xfId="0" applyFont="1" applyFill="1" applyBorder="1" applyAlignment="1" applyProtection="1">
      <alignment/>
      <protection hidden="1"/>
    </xf>
    <xf numFmtId="0" fontId="17" fillId="39" borderId="0" xfId="0" applyFont="1" applyFill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/>
      <protection hidden="1"/>
    </xf>
    <xf numFmtId="0" fontId="26" fillId="34" borderId="42" xfId="0" applyFont="1" applyFill="1" applyBorder="1" applyAlignment="1" applyProtection="1">
      <alignment/>
      <protection hidden="1"/>
    </xf>
    <xf numFmtId="0" fontId="24" fillId="0" borderId="42" xfId="0" applyFont="1" applyBorder="1" applyAlignment="1">
      <alignment/>
    </xf>
    <xf numFmtId="0" fontId="1" fillId="34" borderId="42" xfId="0" applyFont="1" applyFill="1" applyBorder="1" applyAlignment="1" applyProtection="1">
      <alignment/>
      <protection hidden="1"/>
    </xf>
    <xf numFmtId="170" fontId="24" fillId="0" borderId="42" xfId="0" applyNumberFormat="1" applyFont="1" applyBorder="1" applyAlignment="1">
      <alignment/>
    </xf>
    <xf numFmtId="179" fontId="0" fillId="0" borderId="57" xfId="47" applyBorder="1" applyAlignment="1" applyProtection="1">
      <alignment horizontal="center"/>
      <protection hidden="1"/>
    </xf>
    <xf numFmtId="179" fontId="0" fillId="0" borderId="142" xfId="47" applyBorder="1" applyAlignment="1" applyProtection="1">
      <alignment horizontal="center"/>
      <protection hidden="1"/>
    </xf>
    <xf numFmtId="0" fontId="25" fillId="0" borderId="52" xfId="0" applyFont="1" applyFill="1" applyBorder="1" applyAlignment="1" applyProtection="1">
      <alignment/>
      <protection hidden="1"/>
    </xf>
    <xf numFmtId="0" fontId="25" fillId="0" borderId="143" xfId="0" applyFont="1" applyFill="1" applyBorder="1" applyAlignment="1" applyProtection="1">
      <alignment/>
      <protection hidden="1"/>
    </xf>
    <xf numFmtId="182" fontId="23" fillId="0" borderId="144" xfId="0" applyNumberFormat="1" applyFont="1" applyFill="1" applyBorder="1" applyAlignment="1" applyProtection="1">
      <alignment/>
      <protection hidden="1"/>
    </xf>
    <xf numFmtId="182" fontId="23" fillId="0" borderId="111" xfId="0" applyNumberFormat="1" applyFont="1" applyFill="1" applyBorder="1" applyAlignment="1" applyProtection="1">
      <alignment/>
      <protection hidden="1"/>
    </xf>
    <xf numFmtId="0" fontId="23" fillId="0" borderId="54" xfId="0" applyFont="1" applyFill="1" applyBorder="1" applyAlignment="1" applyProtection="1">
      <alignment/>
      <protection hidden="1"/>
    </xf>
    <xf numFmtId="0" fontId="23" fillId="0" borderId="14" xfId="0" applyFont="1" applyFill="1" applyBorder="1" applyAlignment="1" applyProtection="1">
      <alignment/>
      <protection hidden="1"/>
    </xf>
    <xf numFmtId="9" fontId="16" fillId="0" borderId="0" xfId="52" applyFont="1" applyFill="1" applyBorder="1" applyAlignment="1" applyProtection="1">
      <alignment horizontal="right"/>
      <protection hidden="1"/>
    </xf>
    <xf numFmtId="9" fontId="16" fillId="0" borderId="55" xfId="52" applyFont="1" applyFill="1" applyBorder="1" applyAlignment="1" applyProtection="1">
      <alignment horizontal="right"/>
      <protection hidden="1"/>
    </xf>
    <xf numFmtId="181" fontId="23" fillId="0" borderId="19" xfId="0" applyNumberFormat="1" applyFont="1" applyFill="1" applyBorder="1" applyAlignment="1" applyProtection="1">
      <alignment horizontal="right" vertical="center"/>
      <protection hidden="1"/>
    </xf>
    <xf numFmtId="181" fontId="23" fillId="0" borderId="55" xfId="0" applyNumberFormat="1" applyFont="1" applyFill="1" applyBorder="1" applyAlignment="1" applyProtection="1">
      <alignment horizontal="right" vertical="center"/>
      <protection hidden="1"/>
    </xf>
    <xf numFmtId="0" fontId="23" fillId="0" borderId="42" xfId="0" applyFont="1" applyBorder="1" applyAlignment="1" applyProtection="1">
      <alignment/>
      <protection hidden="1"/>
    </xf>
    <xf numFmtId="179" fontId="28" fillId="34" borderId="14" xfId="0" applyNumberFormat="1" applyFont="1" applyFill="1" applyBorder="1" applyAlignment="1" applyProtection="1">
      <alignment/>
      <protection hidden="1"/>
    </xf>
    <xf numFmtId="179" fontId="28" fillId="34" borderId="0" xfId="0" applyNumberFormat="1" applyFont="1" applyFill="1" applyBorder="1" applyAlignment="1" applyProtection="1">
      <alignment/>
      <protection hidden="1"/>
    </xf>
    <xf numFmtId="179" fontId="28" fillId="34" borderId="55" xfId="0" applyNumberFormat="1" applyFont="1" applyFill="1" applyBorder="1" applyAlignment="1" applyProtection="1">
      <alignment/>
      <protection hidden="1"/>
    </xf>
    <xf numFmtId="179" fontId="23" fillId="0" borderId="19" xfId="47" applyFont="1" applyFill="1" applyBorder="1" applyAlignment="1" applyProtection="1">
      <alignment horizontal="center"/>
      <protection hidden="1"/>
    </xf>
    <xf numFmtId="179" fontId="23" fillId="0" borderId="55" xfId="47" applyFont="1" applyFill="1" applyBorder="1" applyAlignment="1" applyProtection="1">
      <alignment horizontal="center"/>
      <protection hidden="1"/>
    </xf>
    <xf numFmtId="182" fontId="23" fillId="0" borderId="145" xfId="0" applyNumberFormat="1" applyFont="1" applyFill="1" applyBorder="1" applyAlignment="1" applyProtection="1">
      <alignment horizontal="right"/>
      <protection hidden="1"/>
    </xf>
    <xf numFmtId="182" fontId="23" fillId="0" borderId="142" xfId="0" applyNumberFormat="1" applyFont="1" applyFill="1" applyBorder="1" applyAlignment="1" applyProtection="1">
      <alignment horizontal="right"/>
      <protection hidden="1"/>
    </xf>
    <xf numFmtId="0" fontId="23" fillId="0" borderId="57" xfId="0" applyFont="1" applyFill="1" applyBorder="1" applyAlignment="1" applyProtection="1">
      <alignment/>
      <protection hidden="1"/>
    </xf>
    <xf numFmtId="170" fontId="16" fillId="0" borderId="146" xfId="0" applyNumberFormat="1" applyFont="1" applyBorder="1" applyAlignment="1" applyProtection="1">
      <alignment vertical="top"/>
      <protection hidden="1"/>
    </xf>
    <xf numFmtId="193" fontId="23" fillId="0" borderId="19" xfId="47" applyNumberFormat="1" applyFont="1" applyFill="1" applyBorder="1" applyAlignment="1" applyProtection="1">
      <alignment/>
      <protection hidden="1"/>
    </xf>
    <xf numFmtId="193" fontId="23" fillId="0" borderId="55" xfId="47" applyNumberFormat="1" applyFont="1" applyFill="1" applyBorder="1" applyAlignment="1" applyProtection="1">
      <alignment/>
      <protection hidden="1"/>
    </xf>
    <xf numFmtId="181" fontId="23" fillId="0" borderId="19" xfId="63" applyNumberFormat="1" applyFont="1" applyFill="1" applyBorder="1" applyAlignment="1" applyProtection="1">
      <alignment horizontal="right"/>
      <protection hidden="1"/>
    </xf>
    <xf numFmtId="181" fontId="23" fillId="0" borderId="55" xfId="63" applyNumberFormat="1" applyFont="1" applyFill="1" applyBorder="1" applyAlignment="1" applyProtection="1">
      <alignment horizontal="right"/>
      <protection hidden="1"/>
    </xf>
    <xf numFmtId="170" fontId="23" fillId="0" borderId="0" xfId="0" applyNumberFormat="1" applyFont="1" applyBorder="1" applyAlignment="1" applyProtection="1">
      <alignment vertical="top"/>
      <protection hidden="1"/>
    </xf>
    <xf numFmtId="170" fontId="24" fillId="0" borderId="147" xfId="0" applyNumberFormat="1" applyFont="1" applyBorder="1" applyAlignment="1" applyProtection="1">
      <alignment vertical="top"/>
      <protection hidden="1"/>
    </xf>
    <xf numFmtId="179" fontId="23" fillId="0" borderId="0" xfId="47" applyFont="1" applyFill="1" applyBorder="1" applyAlignment="1" applyProtection="1">
      <alignment/>
      <protection hidden="1"/>
    </xf>
    <xf numFmtId="179" fontId="23" fillId="0" borderId="55" xfId="47" applyFont="1" applyFill="1" applyBorder="1" applyAlignment="1" applyProtection="1">
      <alignment/>
      <protection hidden="1"/>
    </xf>
    <xf numFmtId="181" fontId="23" fillId="0" borderId="57" xfId="63" applyNumberFormat="1" applyFont="1" applyFill="1" applyBorder="1" applyAlignment="1" applyProtection="1">
      <alignment horizontal="center"/>
      <protection hidden="1"/>
    </xf>
    <xf numFmtId="181" fontId="23" fillId="0" borderId="142" xfId="63" applyNumberFormat="1" applyFont="1" applyFill="1" applyBorder="1" applyAlignment="1" applyProtection="1">
      <alignment horizontal="center"/>
      <protection hidden="1"/>
    </xf>
    <xf numFmtId="179" fontId="23" fillId="0" borderId="53" xfId="47" applyFont="1" applyFill="1" applyBorder="1" applyAlignment="1" applyProtection="1">
      <alignment horizontal="center"/>
      <protection hidden="1"/>
    </xf>
    <xf numFmtId="179" fontId="23" fillId="0" borderId="111" xfId="47" applyFont="1" applyFill="1" applyBorder="1" applyAlignment="1" applyProtection="1">
      <alignment horizontal="center"/>
      <protection hidden="1"/>
    </xf>
    <xf numFmtId="170" fontId="16" fillId="0" borderId="35" xfId="0" applyNumberFormat="1" applyFont="1" applyBorder="1" applyAlignment="1" applyProtection="1">
      <alignment vertical="top"/>
      <protection hidden="1"/>
    </xf>
    <xf numFmtId="170" fontId="23" fillId="0" borderId="57" xfId="0" applyNumberFormat="1" applyFont="1" applyBorder="1" applyAlignment="1" applyProtection="1">
      <alignment/>
      <protection hidden="1"/>
    </xf>
    <xf numFmtId="0" fontId="24" fillId="0" borderId="95" xfId="0" applyFont="1" applyBorder="1" applyAlignment="1" applyProtection="1">
      <alignment horizontal="center"/>
      <protection hidden="1"/>
    </xf>
    <xf numFmtId="0" fontId="24" fillId="0" borderId="96" xfId="0" applyFont="1" applyBorder="1" applyAlignment="1" applyProtection="1">
      <alignment horizontal="center"/>
      <protection hidden="1"/>
    </xf>
    <xf numFmtId="0" fontId="24" fillId="0" borderId="97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9" fontId="16" fillId="0" borderId="68" xfId="52" applyFont="1" applyFill="1" applyBorder="1" applyAlignment="1" applyProtection="1">
      <alignment/>
      <protection hidden="1"/>
    </xf>
    <xf numFmtId="9" fontId="24" fillId="0" borderId="0" xfId="52" applyFont="1" applyFill="1" applyBorder="1" applyAlignment="1" applyProtection="1">
      <alignment/>
      <protection hidden="1"/>
    </xf>
    <xf numFmtId="0" fontId="24" fillId="41" borderId="20" xfId="0" applyFont="1" applyFill="1" applyBorder="1" applyAlignment="1" applyProtection="1">
      <alignment horizontal="center"/>
      <protection hidden="1"/>
    </xf>
    <xf numFmtId="0" fontId="24" fillId="41" borderId="21" xfId="0" applyFont="1" applyFill="1" applyBorder="1" applyAlignment="1" applyProtection="1">
      <alignment horizontal="center"/>
      <protection hidden="1"/>
    </xf>
    <xf numFmtId="0" fontId="24" fillId="41" borderId="109" xfId="0" applyFont="1" applyFill="1" applyBorder="1" applyAlignment="1" applyProtection="1">
      <alignment horizontal="center"/>
      <protection hidden="1"/>
    </xf>
    <xf numFmtId="0" fontId="24" fillId="41" borderId="22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0" fontId="24" fillId="41" borderId="10" xfId="0" applyFont="1" applyFill="1" applyBorder="1" applyAlignment="1" applyProtection="1">
      <alignment horizontal="center"/>
      <protection hidden="1"/>
    </xf>
    <xf numFmtId="0" fontId="38" fillId="39" borderId="148" xfId="0" applyFont="1" applyFill="1" applyBorder="1" applyAlignment="1" applyProtection="1">
      <alignment horizontal="center" vertical="center"/>
      <protection hidden="1"/>
    </xf>
    <xf numFmtId="0" fontId="38" fillId="44" borderId="149" xfId="0" applyFont="1" applyFill="1" applyBorder="1" applyAlignment="1" applyProtection="1">
      <alignment horizontal="center" vertical="center"/>
      <protection hidden="1"/>
    </xf>
    <xf numFmtId="0" fontId="40" fillId="34" borderId="33" xfId="0" applyFont="1" applyFill="1" applyBorder="1" applyAlignment="1" applyProtection="1">
      <alignment horizontal="center" vertical="center"/>
      <protection hidden="1"/>
    </xf>
    <xf numFmtId="0" fontId="38" fillId="34" borderId="40" xfId="0" applyFont="1" applyFill="1" applyBorder="1" applyAlignment="1" applyProtection="1">
      <alignment horizontal="center" vertical="center" wrapText="1"/>
      <protection hidden="1"/>
    </xf>
    <xf numFmtId="0" fontId="42" fillId="34" borderId="92" xfId="0" applyFont="1" applyFill="1" applyBorder="1" applyAlignment="1" applyProtection="1">
      <alignment horizontal="center"/>
      <protection hidden="1"/>
    </xf>
    <xf numFmtId="0" fontId="42" fillId="34" borderId="94" xfId="0" applyFont="1" applyFill="1" applyBorder="1" applyAlignment="1" applyProtection="1">
      <alignment horizontal="center"/>
      <protection hidden="1"/>
    </xf>
    <xf numFmtId="0" fontId="40" fillId="41" borderId="150" xfId="0" applyFont="1" applyFill="1" applyBorder="1" applyAlignment="1" applyProtection="1">
      <alignment horizontal="center" vertical="center"/>
      <protection hidden="1"/>
    </xf>
    <xf numFmtId="0" fontId="40" fillId="41" borderId="151" xfId="0" applyFont="1" applyFill="1" applyBorder="1" applyAlignment="1" applyProtection="1">
      <alignment horizontal="center" vertical="center"/>
      <protection hidden="1"/>
    </xf>
    <xf numFmtId="0" fontId="38" fillId="41" borderId="152" xfId="0" applyFont="1" applyFill="1" applyBorder="1" applyAlignment="1" applyProtection="1">
      <alignment horizontal="center" vertical="center" wrapText="1"/>
      <protection hidden="1"/>
    </xf>
    <xf numFmtId="0" fontId="38" fillId="41" borderId="153" xfId="0" applyFont="1" applyFill="1" applyBorder="1" applyAlignment="1" applyProtection="1">
      <alignment horizontal="center" vertical="center" wrapText="1"/>
      <protection hidden="1"/>
    </xf>
    <xf numFmtId="0" fontId="40" fillId="41" borderId="154" xfId="0" applyNumberFormat="1" applyFont="1" applyFill="1" applyBorder="1" applyAlignment="1" applyProtection="1">
      <alignment horizontal="center" vertical="center" wrapText="1"/>
      <protection hidden="1"/>
    </xf>
    <xf numFmtId="0" fontId="40" fillId="41" borderId="155" xfId="0" applyNumberFormat="1" applyFont="1" applyFill="1" applyBorder="1" applyAlignment="1" applyProtection="1">
      <alignment horizontal="center" vertical="center" wrapText="1"/>
      <protection hidden="1"/>
    </xf>
    <xf numFmtId="0" fontId="38" fillId="41" borderId="156" xfId="0" applyFont="1" applyFill="1" applyBorder="1" applyAlignment="1" applyProtection="1">
      <alignment horizontal="center" vertical="center" wrapText="1"/>
      <protection hidden="1"/>
    </xf>
    <xf numFmtId="0" fontId="38" fillId="41" borderId="157" xfId="0" applyFont="1" applyFill="1" applyBorder="1" applyAlignment="1" applyProtection="1">
      <alignment horizontal="center" vertical="center" wrapText="1"/>
      <protection hidden="1"/>
    </xf>
    <xf numFmtId="0" fontId="17" fillId="39" borderId="67" xfId="0" applyFont="1" applyFill="1" applyBorder="1" applyAlignment="1" applyProtection="1">
      <alignment horizontal="center" vertical="center"/>
      <protection hidden="1"/>
    </xf>
    <xf numFmtId="0" fontId="17" fillId="39" borderId="68" xfId="0" applyFont="1" applyFill="1" applyBorder="1" applyAlignment="1" applyProtection="1">
      <alignment horizontal="center" vertical="center"/>
      <protection hidden="1"/>
    </xf>
    <xf numFmtId="0" fontId="17" fillId="39" borderId="100" xfId="0" applyFont="1" applyFill="1" applyBorder="1" applyAlignment="1" applyProtection="1">
      <alignment horizontal="center" vertical="center"/>
      <protection hidden="1"/>
    </xf>
    <xf numFmtId="0" fontId="17" fillId="39" borderId="69" xfId="0" applyFont="1" applyFill="1" applyBorder="1" applyAlignment="1" applyProtection="1">
      <alignment horizontal="center" vertical="center"/>
      <protection hidden="1"/>
    </xf>
    <xf numFmtId="0" fontId="17" fillId="39" borderId="70" xfId="0" applyFont="1" applyFill="1" applyBorder="1" applyAlignment="1" applyProtection="1">
      <alignment horizontal="center" vertical="center"/>
      <protection hidden="1"/>
    </xf>
    <xf numFmtId="0" fontId="38" fillId="41" borderId="95" xfId="0" applyFont="1" applyFill="1" applyBorder="1" applyAlignment="1" applyProtection="1">
      <alignment horizontal="center" vertical="center" wrapText="1"/>
      <protection hidden="1"/>
    </xf>
    <xf numFmtId="0" fontId="38" fillId="41" borderId="96" xfId="0" applyFont="1" applyFill="1" applyBorder="1" applyAlignment="1" applyProtection="1">
      <alignment horizontal="center" vertical="center" wrapText="1"/>
      <protection hidden="1"/>
    </xf>
    <xf numFmtId="0" fontId="38" fillId="41" borderId="97" xfId="0" applyFont="1" applyFill="1" applyBorder="1" applyAlignment="1" applyProtection="1">
      <alignment horizontal="center" vertical="center" wrapText="1"/>
      <protection hidden="1"/>
    </xf>
    <xf numFmtId="0" fontId="90" fillId="0" borderId="158" xfId="0" applyFont="1" applyBorder="1" applyAlignment="1">
      <alignment horizontal="center"/>
    </xf>
    <xf numFmtId="0" fontId="90" fillId="0" borderId="159" xfId="0" applyFont="1" applyBorder="1" applyAlignment="1">
      <alignment horizontal="center"/>
    </xf>
    <xf numFmtId="0" fontId="90" fillId="0" borderId="160" xfId="0" applyFont="1" applyBorder="1" applyAlignment="1">
      <alignment horizontal="center"/>
    </xf>
    <xf numFmtId="0" fontId="90" fillId="0" borderId="161" xfId="0" applyFont="1" applyBorder="1" applyAlignment="1">
      <alignment horizontal="center"/>
    </xf>
    <xf numFmtId="0" fontId="90" fillId="42" borderId="158" xfId="0" applyFont="1" applyFill="1" applyBorder="1" applyAlignment="1">
      <alignment horizontal="center"/>
    </xf>
    <xf numFmtId="0" fontId="90" fillId="42" borderId="159" xfId="0" applyFont="1" applyFill="1" applyBorder="1" applyAlignment="1">
      <alignment horizontal="center"/>
    </xf>
    <xf numFmtId="0" fontId="90" fillId="42" borderId="160" xfId="0" applyFont="1" applyFill="1" applyBorder="1" applyAlignment="1">
      <alignment horizontal="center"/>
    </xf>
    <xf numFmtId="0" fontId="90" fillId="42" borderId="161" xfId="0" applyFont="1" applyFill="1" applyBorder="1" applyAlignment="1">
      <alignment horizontal="center"/>
    </xf>
    <xf numFmtId="0" fontId="93" fillId="19" borderId="67" xfId="0" applyFont="1" applyFill="1" applyBorder="1" applyAlignment="1">
      <alignment horizontal="center" vertical="center"/>
    </xf>
    <xf numFmtId="0" fontId="93" fillId="19" borderId="68" xfId="0" applyFont="1" applyFill="1" applyBorder="1" applyAlignment="1">
      <alignment horizontal="center" vertical="center"/>
    </xf>
    <xf numFmtId="0" fontId="93" fillId="19" borderId="100" xfId="0" applyFont="1" applyFill="1" applyBorder="1" applyAlignment="1">
      <alignment horizontal="center" vertical="center"/>
    </xf>
    <xf numFmtId="0" fontId="93" fillId="19" borderId="80" xfId="0" applyFont="1" applyFill="1" applyBorder="1" applyAlignment="1">
      <alignment horizontal="center" vertical="center"/>
    </xf>
    <xf numFmtId="0" fontId="93" fillId="19" borderId="81" xfId="0" applyFont="1" applyFill="1" applyBorder="1" applyAlignment="1">
      <alignment horizontal="center" vertical="center"/>
    </xf>
    <xf numFmtId="0" fontId="93" fillId="19" borderId="102" xfId="0" applyFont="1" applyFill="1" applyBorder="1" applyAlignment="1">
      <alignment horizontal="center" vertical="center"/>
    </xf>
    <xf numFmtId="0" fontId="94" fillId="0" borderId="160" xfId="0" applyFont="1" applyBorder="1" applyAlignment="1">
      <alignment horizontal="center"/>
    </xf>
    <xf numFmtId="0" fontId="94" fillId="0" borderId="16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2" fillId="45" borderId="81" xfId="0" applyFont="1" applyFill="1" applyBorder="1" applyAlignment="1">
      <alignment horizontal="center"/>
    </xf>
    <xf numFmtId="0" fontId="95" fillId="13" borderId="162" xfId="0" applyFont="1" applyFill="1" applyBorder="1" applyAlignment="1">
      <alignment horizontal="center"/>
    </xf>
    <xf numFmtId="0" fontId="95" fillId="13" borderId="163" xfId="0" applyFont="1" applyFill="1" applyBorder="1" applyAlignment="1">
      <alignment horizontal="center"/>
    </xf>
    <xf numFmtId="0" fontId="95" fillId="13" borderId="164" xfId="0" applyFont="1" applyFill="1" applyBorder="1" applyAlignment="1">
      <alignment horizontal="center"/>
    </xf>
    <xf numFmtId="0" fontId="91" fillId="0" borderId="42" xfId="0" applyFont="1" applyBorder="1" applyAlignment="1">
      <alignment horizontal="center"/>
    </xf>
    <xf numFmtId="0" fontId="91" fillId="0" borderId="72" xfId="0" applyFont="1" applyBorder="1" applyAlignment="1">
      <alignment horizontal="center"/>
    </xf>
    <xf numFmtId="0" fontId="50" fillId="0" borderId="42" xfId="0" applyFont="1" applyBorder="1" applyAlignment="1">
      <alignment/>
    </xf>
    <xf numFmtId="0" fontId="50" fillId="0" borderId="72" xfId="0" applyFont="1" applyBorder="1" applyAlignment="1">
      <alignment horizontal="center"/>
    </xf>
    <xf numFmtId="0" fontId="24" fillId="0" borderId="43" xfId="0" applyFont="1" applyBorder="1" applyAlignment="1" applyProtection="1">
      <alignment horizontal="center"/>
      <protection hidden="1"/>
    </xf>
    <xf numFmtId="0" fontId="24" fillId="0" borderId="165" xfId="0" applyFont="1" applyBorder="1" applyAlignment="1" applyProtection="1">
      <alignment horizontal="center"/>
      <protection hidden="1"/>
    </xf>
    <xf numFmtId="0" fontId="24" fillId="0" borderId="166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92" fillId="45" borderId="167" xfId="50" applyFont="1" applyFill="1" applyBorder="1" applyAlignment="1">
      <alignment horizontal="center" vertical="center" wrapText="1"/>
      <protection/>
    </xf>
    <xf numFmtId="0" fontId="92" fillId="45" borderId="168" xfId="50" applyFont="1" applyFill="1" applyBorder="1" applyAlignment="1">
      <alignment horizontal="center" vertical="center" wrapText="1"/>
      <protection/>
    </xf>
    <xf numFmtId="0" fontId="92" fillId="45" borderId="169" xfId="50" applyFont="1" applyFill="1" applyBorder="1" applyAlignment="1">
      <alignment horizontal="center" vertical="center" wrapText="1"/>
      <protection/>
    </xf>
    <xf numFmtId="0" fontId="14" fillId="0" borderId="107" xfId="0" applyFont="1" applyBorder="1" applyAlignment="1">
      <alignment horizontal="center"/>
    </xf>
    <xf numFmtId="0" fontId="14" fillId="0" borderId="108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190500</xdr:rowOff>
    </xdr:to>
    <xdr:pic>
      <xdr:nvPicPr>
        <xdr:cNvPr id="1" name="Imagem 4" descr="http://camarapirapora.gigapix.com.br/k/noticias/121929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dia\tatiana\DISCO%20REMOV\LICITA&#199;&#195;O\PLANILHAS%20PRONTAS\PLANILHA%20DE%20TRANSPORTE%20at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Preço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CP97"/>
  <sheetViews>
    <sheetView showGridLines="0" tabSelected="1" zoomScalePageLayoutView="0" workbookViewId="0" topLeftCell="A1">
      <selection activeCell="D6" sqref="D6"/>
    </sheetView>
  </sheetViews>
  <sheetFormatPr defaultColWidth="9.140625" defaultRowHeight="15.75" customHeight="1"/>
  <cols>
    <col min="1" max="1" width="8.140625" style="1" customWidth="1"/>
    <col min="2" max="2" width="4.8515625" style="1" customWidth="1"/>
    <col min="3" max="3" width="5.421875" style="1" customWidth="1"/>
    <col min="4" max="4" width="3.140625" style="1" customWidth="1"/>
    <col min="5" max="5" width="8.00390625" style="1" customWidth="1"/>
    <col min="6" max="6" width="9.00390625" style="1" customWidth="1"/>
    <col min="7" max="7" width="4.140625" style="1" customWidth="1"/>
    <col min="8" max="8" width="6.140625" style="1" customWidth="1"/>
    <col min="9" max="9" width="4.00390625" style="1" customWidth="1"/>
    <col min="10" max="10" width="5.00390625" style="1" customWidth="1"/>
    <col min="11" max="11" width="6.140625" style="1" customWidth="1"/>
    <col min="12" max="12" width="0" style="1" hidden="1" customWidth="1"/>
    <col min="13" max="13" width="8.7109375" style="1" customWidth="1"/>
    <col min="14" max="14" width="7.28125" style="1" customWidth="1"/>
    <col min="15" max="15" width="7.00390625" style="1" customWidth="1"/>
    <col min="16" max="16" width="4.7109375" style="1" customWidth="1"/>
    <col min="17" max="17" width="7.140625" style="1" customWidth="1"/>
    <col min="18" max="18" width="0" style="1" hidden="1" customWidth="1"/>
    <col min="19" max="19" width="2.8515625" style="1" customWidth="1"/>
    <col min="20" max="20" width="4.57421875" style="1" customWidth="1"/>
    <col min="21" max="21" width="2.00390625" style="1" customWidth="1"/>
    <col min="22" max="22" width="8.8515625" style="1" customWidth="1"/>
    <col min="23" max="23" width="2.140625" style="1" customWidth="1"/>
    <col min="24" max="24" width="3.421875" style="1" customWidth="1"/>
    <col min="25" max="25" width="3.00390625" style="1" customWidth="1"/>
    <col min="26" max="26" width="2.28125" style="1" customWidth="1"/>
    <col min="27" max="27" width="3.7109375" style="1" customWidth="1"/>
    <col min="28" max="28" width="3.8515625" style="1" customWidth="1"/>
    <col min="29" max="29" width="3.57421875" style="1" customWidth="1"/>
    <col min="30" max="30" width="2.421875" style="1" customWidth="1"/>
    <col min="31" max="31" width="9.7109375" style="1" customWidth="1"/>
    <col min="32" max="32" width="8.28125" style="1" customWidth="1"/>
    <col min="33" max="33" width="7.8515625" style="1" customWidth="1"/>
    <col min="34" max="34" width="16.421875" style="1" customWidth="1"/>
    <col min="35" max="35" width="2.421875" style="1" customWidth="1"/>
    <col min="36" max="36" width="7.57421875" style="1" customWidth="1"/>
    <col min="37" max="39" width="9.140625" style="1" customWidth="1"/>
    <col min="40" max="40" width="1.28515625" style="1" customWidth="1"/>
    <col min="41" max="42" width="0" style="1" hidden="1" customWidth="1"/>
    <col min="43" max="43" width="9.140625" style="1" customWidth="1"/>
    <col min="44" max="44" width="28.57421875" style="1" customWidth="1"/>
    <col min="45" max="47" width="0" style="1" hidden="1" customWidth="1"/>
    <col min="48" max="48" width="12.140625" style="1" customWidth="1"/>
    <col min="49" max="49" width="13.7109375" style="1" customWidth="1"/>
    <col min="50" max="50" width="16.28125" style="1" customWidth="1"/>
    <col min="51" max="51" width="21.57421875" style="1" customWidth="1"/>
    <col min="52" max="52" width="18.421875" style="1" customWidth="1"/>
    <col min="53" max="53" width="14.57421875" style="1" customWidth="1"/>
    <col min="54" max="16384" width="9.140625" style="1" customWidth="1"/>
  </cols>
  <sheetData>
    <row r="1" spans="1:35" ht="21" customHeight="1">
      <c r="A1" s="708" t="s">
        <v>188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10"/>
      <c r="Q1" s="714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15"/>
      <c r="AI1" s="2"/>
    </row>
    <row r="2" spans="1:47" ht="15" customHeight="1">
      <c r="A2" s="711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3"/>
      <c r="Q2" s="716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7"/>
      <c r="AI2" s="2"/>
      <c r="AT2" s="1">
        <v>15</v>
      </c>
      <c r="AU2" s="1">
        <v>2000</v>
      </c>
    </row>
    <row r="3" spans="1:47" ht="15" customHeight="1">
      <c r="A3" s="711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3"/>
      <c r="Q3" s="716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7"/>
      <c r="AI3" s="2"/>
      <c r="AT3" s="1">
        <v>14</v>
      </c>
      <c r="AU3" s="1">
        <v>2001</v>
      </c>
    </row>
    <row r="4" spans="1:47" ht="15.75" customHeight="1" thickBot="1">
      <c r="A4" s="726" t="s">
        <v>0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8"/>
      <c r="Q4" s="729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30"/>
      <c r="AI4" s="3"/>
      <c r="AT4" s="1">
        <v>13</v>
      </c>
      <c r="AU4" s="1">
        <v>2003</v>
      </c>
    </row>
    <row r="5" spans="1:47" ht="15" customHeight="1">
      <c r="A5" s="671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672"/>
      <c r="AT5" s="1">
        <v>12</v>
      </c>
      <c r="AU5" s="1">
        <v>2004</v>
      </c>
    </row>
    <row r="6" spans="1:47" ht="21.75" customHeight="1">
      <c r="A6" s="731" t="s">
        <v>1</v>
      </c>
      <c r="B6" s="732"/>
      <c r="C6" s="401"/>
      <c r="D6" s="402">
        <v>1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3"/>
      <c r="T6" s="404" t="s">
        <v>2</v>
      </c>
      <c r="U6" s="405"/>
      <c r="V6" s="405"/>
      <c r="W6" s="733">
        <f>VLOOKUP(D6,'Descrição '!A:G,4,0)</f>
        <v>34</v>
      </c>
      <c r="X6" s="733"/>
      <c r="Y6" s="404" t="s">
        <v>196</v>
      </c>
      <c r="Z6" s="403"/>
      <c r="AA6" s="403"/>
      <c r="AB6" s="403"/>
      <c r="AC6" s="403"/>
      <c r="AD6" s="403"/>
      <c r="AE6" s="403"/>
      <c r="AF6" s="734"/>
      <c r="AG6" s="734"/>
      <c r="AH6" s="735"/>
      <c r="AT6" s="1">
        <v>11</v>
      </c>
      <c r="AU6" s="1">
        <v>2005</v>
      </c>
    </row>
    <row r="7" spans="1:47" ht="21" customHeight="1">
      <c r="A7" s="673"/>
      <c r="B7" s="406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3"/>
      <c r="T7" s="403"/>
      <c r="U7" s="408"/>
      <c r="V7" s="660"/>
      <c r="W7" s="660"/>
      <c r="X7" s="660"/>
      <c r="Y7" s="403"/>
      <c r="Z7" s="403"/>
      <c r="AA7" s="409"/>
      <c r="AB7" s="409"/>
      <c r="AC7" s="403"/>
      <c r="AD7" s="403"/>
      <c r="AE7" s="403"/>
      <c r="AF7" s="410"/>
      <c r="AG7" s="410"/>
      <c r="AH7" s="674"/>
      <c r="AT7" s="1">
        <v>10</v>
      </c>
      <c r="AU7" s="1">
        <v>2006</v>
      </c>
    </row>
    <row r="8" spans="1:47" ht="19.5" customHeight="1">
      <c r="A8" s="731" t="s">
        <v>3</v>
      </c>
      <c r="B8" s="732"/>
      <c r="C8" s="411" t="str">
        <f>VLOOKUP(D6,'Descrição '!A:G,2,0)</f>
        <v>Ônibus</v>
      </c>
      <c r="D8" s="412"/>
      <c r="E8" s="413"/>
      <c r="F8" s="413"/>
      <c r="G8" s="414"/>
      <c r="H8" s="414"/>
      <c r="I8" s="414"/>
      <c r="J8" s="414"/>
      <c r="K8" s="415"/>
      <c r="L8" s="407"/>
      <c r="M8" s="407"/>
      <c r="N8" s="403"/>
      <c r="O8" s="738" t="s">
        <v>187</v>
      </c>
      <c r="P8" s="738"/>
      <c r="Q8" s="738"/>
      <c r="R8" s="738"/>
      <c r="S8" s="738"/>
      <c r="T8" s="738"/>
      <c r="U8" s="416"/>
      <c r="V8" s="417">
        <v>2012</v>
      </c>
      <c r="W8" s="418"/>
      <c r="X8" s="418"/>
      <c r="Y8" s="403"/>
      <c r="Z8" s="403"/>
      <c r="AA8" s="409"/>
      <c r="AB8" s="409"/>
      <c r="AC8" s="403"/>
      <c r="AD8" s="403"/>
      <c r="AE8" s="403"/>
      <c r="AF8" s="736"/>
      <c r="AG8" s="736"/>
      <c r="AH8" s="737"/>
      <c r="AT8" s="1">
        <v>9</v>
      </c>
      <c r="AU8" s="1">
        <v>2007</v>
      </c>
    </row>
    <row r="9" spans="1:47" ht="15" customHeight="1" thickBot="1">
      <c r="A9" s="675"/>
      <c r="B9" s="676"/>
      <c r="C9" s="677"/>
      <c r="D9" s="678"/>
      <c r="E9" s="678"/>
      <c r="F9" s="678"/>
      <c r="G9" s="676"/>
      <c r="H9" s="676"/>
      <c r="I9" s="676"/>
      <c r="J9" s="676"/>
      <c r="K9" s="679"/>
      <c r="L9" s="680"/>
      <c r="M9" s="680"/>
      <c r="N9" s="681"/>
      <c r="O9" s="681"/>
      <c r="P9" s="682"/>
      <c r="Q9" s="682"/>
      <c r="R9" s="682"/>
      <c r="S9" s="682"/>
      <c r="T9" s="683"/>
      <c r="U9" s="684"/>
      <c r="V9" s="684"/>
      <c r="W9" s="682"/>
      <c r="X9" s="682"/>
      <c r="Y9" s="681"/>
      <c r="Z9" s="681"/>
      <c r="AA9" s="685"/>
      <c r="AB9" s="685"/>
      <c r="AC9" s="681"/>
      <c r="AD9" s="681"/>
      <c r="AE9" s="681"/>
      <c r="AF9" s="686"/>
      <c r="AG9" s="686"/>
      <c r="AH9" s="687"/>
      <c r="AT9" s="1">
        <v>8</v>
      </c>
      <c r="AU9" s="1">
        <v>2008</v>
      </c>
    </row>
    <row r="10" spans="1:47" ht="21" customHeight="1">
      <c r="A10" s="718" t="s">
        <v>4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20"/>
      <c r="Q10" s="721" t="s">
        <v>199</v>
      </c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3"/>
      <c r="AI10" s="4"/>
      <c r="AJ10" s="4"/>
      <c r="AK10" s="5"/>
      <c r="AT10" s="1">
        <v>7</v>
      </c>
      <c r="AU10" s="1">
        <v>2009</v>
      </c>
    </row>
    <row r="11" spans="1:47" ht="15.75" customHeight="1">
      <c r="A11" s="724" t="s">
        <v>5</v>
      </c>
      <c r="B11" s="725"/>
      <c r="C11" s="725"/>
      <c r="D11" s="725"/>
      <c r="E11" s="725"/>
      <c r="F11" s="725"/>
      <c r="G11" s="725"/>
      <c r="H11" s="699" t="s">
        <v>189</v>
      </c>
      <c r="I11" s="699"/>
      <c r="J11" s="699"/>
      <c r="K11" s="699"/>
      <c r="L11" s="6"/>
      <c r="M11" s="6"/>
      <c r="N11" s="6"/>
      <c r="O11" s="6"/>
      <c r="P11" s="356"/>
      <c r="Q11" s="419"/>
      <c r="R11" s="399"/>
      <c r="S11" s="399"/>
      <c r="T11" s="420" t="s">
        <v>114</v>
      </c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421"/>
      <c r="AH11" s="422"/>
      <c r="AI11" s="10"/>
      <c r="AT11" s="1">
        <v>6</v>
      </c>
      <c r="AU11" s="1">
        <v>2010</v>
      </c>
    </row>
    <row r="12" spans="1:47" ht="15.75" customHeight="1">
      <c r="A12" s="724" t="s">
        <v>6</v>
      </c>
      <c r="B12" s="725"/>
      <c r="C12" s="725"/>
      <c r="D12" s="725"/>
      <c r="E12" s="725"/>
      <c r="F12" s="725"/>
      <c r="G12" s="725"/>
      <c r="H12" s="60" t="s">
        <v>424</v>
      </c>
      <c r="I12" s="60"/>
      <c r="J12" s="60"/>
      <c r="K12" s="60"/>
      <c r="L12" s="6"/>
      <c r="M12" s="6"/>
      <c r="N12" s="6"/>
      <c r="O12" s="6"/>
      <c r="P12" s="356"/>
      <c r="Q12" s="361"/>
      <c r="R12" s="7"/>
      <c r="S12" s="8"/>
      <c r="T12" s="8"/>
      <c r="U12" s="8" t="s">
        <v>177</v>
      </c>
      <c r="V12" s="8"/>
      <c r="W12" s="8"/>
      <c r="X12" s="8"/>
      <c r="Y12" s="8"/>
      <c r="Z12" s="8"/>
      <c r="AA12" s="9"/>
      <c r="AB12" s="9"/>
      <c r="AC12" s="8"/>
      <c r="AD12" s="8"/>
      <c r="AE12" s="8"/>
      <c r="AF12" s="9"/>
      <c r="AG12" s="9"/>
      <c r="AH12" s="365">
        <f>'Memoria de Calculo'!N7</f>
        <v>3</v>
      </c>
      <c r="AI12" s="14"/>
      <c r="AJ12" s="14"/>
      <c r="AT12" s="1">
        <v>5</v>
      </c>
      <c r="AU12" s="1">
        <v>2011</v>
      </c>
    </row>
    <row r="13" spans="1:47" ht="15" customHeight="1">
      <c r="A13" s="724" t="s">
        <v>8</v>
      </c>
      <c r="B13" s="725"/>
      <c r="C13" s="725"/>
      <c r="D13" s="725"/>
      <c r="E13" s="725"/>
      <c r="F13" s="725"/>
      <c r="G13" s="725"/>
      <c r="H13" s="21" t="s">
        <v>425</v>
      </c>
      <c r="I13" s="21"/>
      <c r="J13" s="21"/>
      <c r="K13" s="21"/>
      <c r="L13" s="6"/>
      <c r="M13" s="6"/>
      <c r="N13" s="6"/>
      <c r="O13" s="6"/>
      <c r="P13" s="356"/>
      <c r="Q13" s="313"/>
      <c r="R13" s="12"/>
      <c r="S13" s="13"/>
      <c r="T13" s="13"/>
      <c r="U13" s="13" t="s">
        <v>7</v>
      </c>
      <c r="V13" s="13"/>
      <c r="W13" s="13"/>
      <c r="X13" s="13"/>
      <c r="Y13" s="13"/>
      <c r="Z13" s="13"/>
      <c r="AA13" s="6"/>
      <c r="AB13" s="6"/>
      <c r="AC13" s="6"/>
      <c r="AD13" s="6"/>
      <c r="AE13" s="6"/>
      <c r="AF13" s="6"/>
      <c r="AG13" s="6"/>
      <c r="AH13" s="356">
        <f>Valores!I7</f>
        <v>7.66</v>
      </c>
      <c r="AT13" s="1">
        <v>4</v>
      </c>
      <c r="AU13" s="1">
        <v>2012</v>
      </c>
    </row>
    <row r="14" spans="1:47" ht="15" customHeight="1" thickBot="1">
      <c r="A14" s="724" t="s">
        <v>11</v>
      </c>
      <c r="B14" s="725"/>
      <c r="C14" s="725"/>
      <c r="D14" s="725"/>
      <c r="E14" s="725"/>
      <c r="F14" s="725"/>
      <c r="G14" s="725"/>
      <c r="H14" s="743">
        <v>2022</v>
      </c>
      <c r="I14" s="743"/>
      <c r="J14" s="743"/>
      <c r="K14" s="743"/>
      <c r="L14" s="6"/>
      <c r="M14" s="6"/>
      <c r="N14" s="6"/>
      <c r="O14" s="6"/>
      <c r="P14" s="356"/>
      <c r="Q14" s="419"/>
      <c r="R14" s="399"/>
      <c r="S14" s="661"/>
      <c r="T14" s="661"/>
      <c r="U14" s="742" t="s">
        <v>10</v>
      </c>
      <c r="V14" s="742"/>
      <c r="W14" s="399"/>
      <c r="X14" s="399"/>
      <c r="Y14" s="399"/>
      <c r="Z14" s="399"/>
      <c r="AA14" s="399"/>
      <c r="AB14" s="399"/>
      <c r="AC14" s="399"/>
      <c r="AD14" s="399"/>
      <c r="AE14" s="399"/>
      <c r="AF14" s="450"/>
      <c r="AG14" s="450"/>
      <c r="AH14" s="603">
        <f>(AH13/AH12)</f>
        <v>2.5533333333333332</v>
      </c>
      <c r="AT14" s="1">
        <v>3</v>
      </c>
      <c r="AU14" s="1">
        <v>2013</v>
      </c>
    </row>
    <row r="15" spans="1:47" ht="15" customHeight="1" thickBot="1">
      <c r="A15" s="35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58"/>
      <c r="Q15" s="441"/>
      <c r="R15" s="433"/>
      <c r="S15" s="433"/>
      <c r="T15" s="452" t="s">
        <v>12</v>
      </c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53"/>
      <c r="AH15" s="454"/>
      <c r="AT15" s="1">
        <v>2</v>
      </c>
      <c r="AU15" s="1">
        <v>2014</v>
      </c>
    </row>
    <row r="16" spans="1:47" ht="15" customHeight="1" thickBot="1">
      <c r="A16" s="744" t="s">
        <v>13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6"/>
      <c r="Q16" s="313"/>
      <c r="R16" s="12"/>
      <c r="S16" s="6"/>
      <c r="T16" s="6"/>
      <c r="U16" s="6" t="s">
        <v>178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7"/>
      <c r="AH16" s="366"/>
      <c r="AT16" s="1">
        <v>1</v>
      </c>
      <c r="AU16" s="1">
        <v>2015</v>
      </c>
    </row>
    <row r="17" spans="1:36" ht="15.75" customHeight="1">
      <c r="A17" s="423"/>
      <c r="B17" s="424" t="s">
        <v>14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749">
        <f>'Tabela de Preços'!D7</f>
        <v>141800</v>
      </c>
      <c r="O17" s="749"/>
      <c r="P17" s="750"/>
      <c r="Q17" s="313"/>
      <c r="R17" s="12"/>
      <c r="S17" s="6"/>
      <c r="T17" s="6"/>
      <c r="U17" s="6" t="s">
        <v>192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8"/>
      <c r="AH17" s="367">
        <f>Parametro!F13</f>
        <v>0.0853825</v>
      </c>
      <c r="AI17" s="19"/>
      <c r="AJ17" s="19"/>
    </row>
    <row r="18" spans="1:36" ht="15" customHeight="1">
      <c r="A18" s="425"/>
      <c r="B18" s="426" t="s">
        <v>15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427"/>
      <c r="N18" s="752"/>
      <c r="O18" s="752"/>
      <c r="P18" s="753"/>
      <c r="Q18" s="313"/>
      <c r="R18" s="12"/>
      <c r="S18" s="6"/>
      <c r="T18" s="6"/>
      <c r="U18" s="6" t="s">
        <v>193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8"/>
      <c r="AH18" s="367">
        <f>Parametro!F17</f>
        <v>0.0036850000000000003</v>
      </c>
      <c r="AI18" s="19"/>
      <c r="AJ18" s="19"/>
    </row>
    <row r="19" spans="1:36" ht="15" customHeight="1">
      <c r="A19" s="313"/>
      <c r="B19" s="6"/>
      <c r="C19" s="11" t="s">
        <v>17</v>
      </c>
      <c r="D19" s="6"/>
      <c r="E19" s="6"/>
      <c r="F19" s="20"/>
      <c r="G19" s="20"/>
      <c r="H19" s="6"/>
      <c r="I19" s="6"/>
      <c r="J19" s="6"/>
      <c r="K19" s="6"/>
      <c r="L19" s="6"/>
      <c r="M19" s="6"/>
      <c r="N19" s="21"/>
      <c r="O19" s="21"/>
      <c r="P19" s="359"/>
      <c r="Q19" s="313"/>
      <c r="R19" s="12"/>
      <c r="S19" s="6"/>
      <c r="T19" s="6"/>
      <c r="U19" s="6" t="s">
        <v>194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8"/>
      <c r="AH19" s="367">
        <f>Parametro!F21</f>
        <v>0.02250675</v>
      </c>
      <c r="AI19" s="4"/>
      <c r="AJ19" s="4"/>
    </row>
    <row r="20" spans="1:47" ht="15.75" customHeight="1" thickBot="1">
      <c r="A20" s="313"/>
      <c r="B20" s="6"/>
      <c r="C20" s="705" t="s">
        <v>19</v>
      </c>
      <c r="D20" s="705"/>
      <c r="E20" s="705"/>
      <c r="F20" s="705" t="s">
        <v>20</v>
      </c>
      <c r="G20" s="705"/>
      <c r="H20" s="705"/>
      <c r="I20" s="705" t="s">
        <v>21</v>
      </c>
      <c r="J20" s="705"/>
      <c r="K20" s="705"/>
      <c r="L20" s="705"/>
      <c r="M20" s="705"/>
      <c r="N20" s="754"/>
      <c r="O20" s="754"/>
      <c r="P20" s="755"/>
      <c r="Q20" s="313"/>
      <c r="R20" s="12"/>
      <c r="S20" s="6"/>
      <c r="T20" s="6"/>
      <c r="U20" s="6" t="s">
        <v>195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8"/>
      <c r="AH20" s="367">
        <f>Parametro!F25</f>
        <v>0.0059275000000000005</v>
      </c>
      <c r="AI20" s="22"/>
      <c r="AJ20" s="22"/>
      <c r="AT20" s="1">
        <v>1</v>
      </c>
      <c r="AU20" s="1" t="s">
        <v>23</v>
      </c>
    </row>
    <row r="21" spans="1:47" ht="15" customHeight="1" thickBot="1">
      <c r="A21" s="428"/>
      <c r="B21" s="429"/>
      <c r="C21" s="747">
        <f>V8</f>
        <v>2012</v>
      </c>
      <c r="D21" s="747"/>
      <c r="E21" s="747"/>
      <c r="F21" s="747">
        <v>10</v>
      </c>
      <c r="G21" s="747"/>
      <c r="H21" s="747"/>
      <c r="I21" s="430"/>
      <c r="J21" s="748">
        <v>0</v>
      </c>
      <c r="K21" s="748"/>
      <c r="L21" s="748"/>
      <c r="M21" s="748"/>
      <c r="N21" s="756">
        <f>((J21*N17)/12)</f>
        <v>0</v>
      </c>
      <c r="O21" s="756"/>
      <c r="P21" s="757"/>
      <c r="Q21" s="419"/>
      <c r="R21" s="455"/>
      <c r="S21" s="399"/>
      <c r="T21" s="399"/>
      <c r="U21" s="751" t="s">
        <v>10</v>
      </c>
      <c r="V21" s="751"/>
      <c r="W21" s="399"/>
      <c r="X21" s="399"/>
      <c r="Y21" s="399"/>
      <c r="Z21" s="399"/>
      <c r="AA21" s="399"/>
      <c r="AB21" s="399"/>
      <c r="AC21" s="399"/>
      <c r="AD21" s="399"/>
      <c r="AE21" s="399"/>
      <c r="AF21" s="456"/>
      <c r="AG21" s="456"/>
      <c r="AH21" s="602">
        <f>SUM(AH17:AH20)</f>
        <v>0.11750174999999999</v>
      </c>
      <c r="AI21" s="22"/>
      <c r="AJ21" s="22"/>
      <c r="AT21" s="1">
        <v>2</v>
      </c>
      <c r="AU21" s="1" t="s">
        <v>25</v>
      </c>
    </row>
    <row r="22" spans="1:36" ht="15.75" customHeight="1" thickBot="1">
      <c r="A22" s="425"/>
      <c r="B22" s="426" t="s">
        <v>26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752"/>
      <c r="O22" s="752"/>
      <c r="P22" s="753"/>
      <c r="Q22" s="441"/>
      <c r="R22" s="458"/>
      <c r="S22" s="433"/>
      <c r="T22" s="452" t="s">
        <v>16</v>
      </c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59"/>
      <c r="AI22" s="23"/>
      <c r="AJ22" s="23"/>
    </row>
    <row r="23" spans="1:47" ht="15.75" customHeight="1">
      <c r="A23" s="313"/>
      <c r="B23" s="6"/>
      <c r="C23" s="11" t="s">
        <v>27</v>
      </c>
      <c r="D23" s="6"/>
      <c r="E23" s="6"/>
      <c r="F23" s="6"/>
      <c r="G23" s="6"/>
      <c r="H23" s="6"/>
      <c r="I23" s="6"/>
      <c r="J23" s="6" t="s">
        <v>39</v>
      </c>
      <c r="K23" s="6"/>
      <c r="L23" s="6"/>
      <c r="M23" s="6"/>
      <c r="N23" s="754"/>
      <c r="O23" s="754"/>
      <c r="P23" s="755"/>
      <c r="Q23" s="313"/>
      <c r="R23" s="12"/>
      <c r="S23" s="6"/>
      <c r="T23" s="6"/>
      <c r="U23" s="6" t="s">
        <v>18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368">
        <v>125000</v>
      </c>
      <c r="AI23" s="14"/>
      <c r="AJ23" s="14"/>
      <c r="AS23" s="1" t="s">
        <v>29</v>
      </c>
      <c r="AT23" s="1">
        <v>1</v>
      </c>
      <c r="AU23" s="24" t="e">
        <f>'[1]Tabela de Preços'!E7</f>
        <v>#REF!</v>
      </c>
    </row>
    <row r="24" spans="1:47" ht="15.75" customHeight="1" thickBot="1">
      <c r="A24" s="313"/>
      <c r="B24" s="6"/>
      <c r="C24" s="705" t="s">
        <v>19</v>
      </c>
      <c r="D24" s="705"/>
      <c r="E24" s="705"/>
      <c r="F24" s="705" t="s">
        <v>20</v>
      </c>
      <c r="G24" s="705"/>
      <c r="H24" s="705"/>
      <c r="I24" s="705" t="s">
        <v>21</v>
      </c>
      <c r="J24" s="705"/>
      <c r="K24" s="705"/>
      <c r="L24" s="705"/>
      <c r="M24" s="705"/>
      <c r="N24" s="754"/>
      <c r="O24" s="754"/>
      <c r="P24" s="755"/>
      <c r="Q24" s="313"/>
      <c r="R24" s="12"/>
      <c r="S24" s="6"/>
      <c r="T24" s="6"/>
      <c r="U24" s="6" t="s">
        <v>22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68">
        <v>4</v>
      </c>
      <c r="AS24" s="1" t="s">
        <v>31</v>
      </c>
      <c r="AT24" s="1">
        <v>2</v>
      </c>
      <c r="AU24" s="24" t="e">
        <f>'[1]Tabela de Preços'!E8</f>
        <v>#REF!</v>
      </c>
    </row>
    <row r="25" spans="1:47" ht="15.75" customHeight="1" thickBot="1">
      <c r="A25" s="428"/>
      <c r="B25" s="429"/>
      <c r="C25" s="747">
        <f>V8</f>
        <v>2012</v>
      </c>
      <c r="D25" s="747"/>
      <c r="E25" s="747"/>
      <c r="F25" s="747">
        <v>10</v>
      </c>
      <c r="G25" s="747"/>
      <c r="H25" s="747"/>
      <c r="I25" s="430"/>
      <c r="J25" s="748">
        <v>0.012</v>
      </c>
      <c r="K25" s="748"/>
      <c r="L25" s="748"/>
      <c r="M25" s="748"/>
      <c r="N25" s="756">
        <f>((J25*N17)/12)</f>
        <v>141.8</v>
      </c>
      <c r="O25" s="756"/>
      <c r="P25" s="757"/>
      <c r="Q25" s="313"/>
      <c r="R25" s="12"/>
      <c r="S25" s="6"/>
      <c r="T25" s="6"/>
      <c r="U25" s="6" t="s">
        <v>24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369">
        <f>Parametro!C4</f>
        <v>1766.62</v>
      </c>
      <c r="AT25" s="1">
        <v>3</v>
      </c>
      <c r="AU25" s="24" t="e">
        <f>'[1]Tabela de Preços'!E9</f>
        <v>#REF!</v>
      </c>
    </row>
    <row r="26" spans="1:47" ht="15.75" customHeight="1">
      <c r="A26" s="425"/>
      <c r="B26" s="426" t="s">
        <v>32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752"/>
      <c r="O26" s="752"/>
      <c r="P26" s="753"/>
      <c r="Q26" s="313"/>
      <c r="R26" s="12"/>
      <c r="S26" s="6"/>
      <c r="T26" s="6"/>
      <c r="U26" s="6" t="s">
        <v>197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70">
        <f>Parametro!D4</f>
        <v>1175</v>
      </c>
      <c r="AT26" s="1">
        <v>4</v>
      </c>
      <c r="AU26" s="24" t="e">
        <f>'[1]Tabela de Preços'!E10</f>
        <v>#REF!</v>
      </c>
    </row>
    <row r="27" spans="1:47" ht="15.75" customHeight="1">
      <c r="A27" s="313"/>
      <c r="B27" s="6"/>
      <c r="C27" s="11" t="s">
        <v>33</v>
      </c>
      <c r="D27" s="6"/>
      <c r="E27" s="6"/>
      <c r="F27" s="6"/>
      <c r="G27" s="6"/>
      <c r="H27" s="758" t="s">
        <v>34</v>
      </c>
      <c r="I27" s="758"/>
      <c r="J27" s="759"/>
      <c r="K27" s="759"/>
      <c r="L27" s="759"/>
      <c r="M27" s="759"/>
      <c r="N27" s="760" t="s">
        <v>35</v>
      </c>
      <c r="O27" s="760"/>
      <c r="P27" s="761"/>
      <c r="Q27" s="419"/>
      <c r="R27" s="455"/>
      <c r="S27" s="399"/>
      <c r="T27" s="399"/>
      <c r="U27" s="662" t="s">
        <v>28</v>
      </c>
      <c r="V27" s="662"/>
      <c r="W27" s="662"/>
      <c r="X27" s="662"/>
      <c r="Y27" s="662"/>
      <c r="Z27" s="662"/>
      <c r="AA27" s="399"/>
      <c r="AB27" s="399"/>
      <c r="AC27" s="399"/>
      <c r="AD27" s="399"/>
      <c r="AE27" s="399"/>
      <c r="AF27" s="399"/>
      <c r="AG27" s="460"/>
      <c r="AH27" s="451">
        <f>SUM(AH25:AH26)*AH24/AH23</f>
        <v>0.09413184</v>
      </c>
      <c r="AT27" s="1">
        <v>5</v>
      </c>
      <c r="AU27" s="24" t="e">
        <f>'[1]Tabela de Preços'!E11</f>
        <v>#REF!</v>
      </c>
    </row>
    <row r="28" spans="1:47" ht="15.75" customHeight="1">
      <c r="A28" s="313"/>
      <c r="B28" s="6"/>
      <c r="C28" s="6"/>
      <c r="D28" s="739" t="s">
        <v>9</v>
      </c>
      <c r="E28" s="739"/>
      <c r="F28" s="762"/>
      <c r="G28" s="762"/>
      <c r="H28" s="298">
        <f>Parametro!D30</f>
        <v>2.3333333333333335</v>
      </c>
      <c r="I28" s="6"/>
      <c r="J28" s="6"/>
      <c r="K28" s="6"/>
      <c r="L28" s="6"/>
      <c r="M28" s="6"/>
      <c r="N28" s="763">
        <f>(2108.89*H28)</f>
        <v>4920.743333333334</v>
      </c>
      <c r="O28" s="763"/>
      <c r="P28" s="741"/>
      <c r="Q28" s="313"/>
      <c r="R28" s="12"/>
      <c r="S28" s="6"/>
      <c r="T28" s="6"/>
      <c r="U28" s="6" t="s">
        <v>30</v>
      </c>
      <c r="V28" s="6"/>
      <c r="W28" s="6"/>
      <c r="X28" s="6"/>
      <c r="Y28" s="6"/>
      <c r="Z28" s="6"/>
      <c r="AA28" s="25"/>
      <c r="AB28" s="25"/>
      <c r="AC28" s="6"/>
      <c r="AD28" s="6"/>
      <c r="AE28" s="6"/>
      <c r="AF28" s="6"/>
      <c r="AG28" s="26"/>
      <c r="AH28" s="371">
        <v>62500</v>
      </c>
      <c r="AT28" s="1">
        <v>6</v>
      </c>
      <c r="AU28" s="24" t="e">
        <f>'[1]Tabela de Preços'!E12</f>
        <v>#REF!</v>
      </c>
    </row>
    <row r="29" spans="1:47" ht="15.75" customHeight="1">
      <c r="A29" s="313"/>
      <c r="B29" s="6"/>
      <c r="C29" s="6"/>
      <c r="D29" s="739" t="s">
        <v>151</v>
      </c>
      <c r="E29" s="739"/>
      <c r="F29" s="226"/>
      <c r="G29" s="226"/>
      <c r="H29" s="298">
        <f>Parametro!D31</f>
        <v>0.16666666666666666</v>
      </c>
      <c r="I29" s="6"/>
      <c r="J29" s="6"/>
      <c r="K29" s="6"/>
      <c r="L29" s="6"/>
      <c r="M29" s="6"/>
      <c r="N29" s="740">
        <f>(1466.37*H29)</f>
        <v>244.39499999999998</v>
      </c>
      <c r="O29" s="740"/>
      <c r="P29" s="741"/>
      <c r="Q29" s="313"/>
      <c r="R29" s="12"/>
      <c r="S29" s="6"/>
      <c r="T29" s="6"/>
      <c r="U29" s="6" t="s">
        <v>22</v>
      </c>
      <c r="V29" s="6"/>
      <c r="W29" s="6"/>
      <c r="X29" s="6"/>
      <c r="Y29" s="6"/>
      <c r="Z29" s="6"/>
      <c r="AA29" s="25"/>
      <c r="AB29" s="25"/>
      <c r="AC29" s="6"/>
      <c r="AD29" s="6"/>
      <c r="AE29" s="6"/>
      <c r="AF29" s="6"/>
      <c r="AG29" s="27"/>
      <c r="AH29" s="371">
        <v>2</v>
      </c>
      <c r="AT29" s="1">
        <v>7</v>
      </c>
      <c r="AU29" s="24" t="e">
        <f>'[1]Tabela de Preços'!E13</f>
        <v>#REF!</v>
      </c>
    </row>
    <row r="30" spans="1:47" ht="15.75" customHeight="1">
      <c r="A30" s="313"/>
      <c r="B30" s="6"/>
      <c r="C30" s="6"/>
      <c r="D30" s="739"/>
      <c r="E30" s="739"/>
      <c r="F30" s="226"/>
      <c r="G30" s="226"/>
      <c r="H30" s="298"/>
      <c r="I30" s="6"/>
      <c r="J30" s="6"/>
      <c r="K30" s="6"/>
      <c r="L30" s="6"/>
      <c r="M30" s="6"/>
      <c r="N30" s="740"/>
      <c r="O30" s="740"/>
      <c r="P30" s="741"/>
      <c r="Q30" s="313"/>
      <c r="R30" s="12"/>
      <c r="S30" s="6"/>
      <c r="T30" s="6"/>
      <c r="U30" s="6" t="s">
        <v>24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8"/>
      <c r="AH30" s="372">
        <f>Parametro!C4</f>
        <v>1766.62</v>
      </c>
      <c r="AT30" s="1">
        <v>8</v>
      </c>
      <c r="AU30" s="24" t="e">
        <f>'[1]Tabela de Preços'!E14</f>
        <v>#REF!</v>
      </c>
    </row>
    <row r="31" spans="1:47" ht="15.75" customHeight="1">
      <c r="A31" s="313"/>
      <c r="B31" s="6"/>
      <c r="C31" s="6"/>
      <c r="D31" s="739"/>
      <c r="E31" s="739"/>
      <c r="F31" s="762"/>
      <c r="G31" s="762"/>
      <c r="H31" s="298"/>
      <c r="I31" s="6"/>
      <c r="J31" s="6"/>
      <c r="K31" s="6"/>
      <c r="L31" s="6"/>
      <c r="M31" s="6"/>
      <c r="N31" s="763"/>
      <c r="O31" s="763"/>
      <c r="P31" s="741"/>
      <c r="Q31" s="313"/>
      <c r="R31" s="12"/>
      <c r="S31" s="6"/>
      <c r="T31" s="6"/>
      <c r="U31" s="25" t="s">
        <v>36</v>
      </c>
      <c r="V31" s="25"/>
      <c r="W31" s="25"/>
      <c r="X31" s="25"/>
      <c r="Y31" s="25"/>
      <c r="Z31" s="25"/>
      <c r="AA31" s="6"/>
      <c r="AB31" s="6"/>
      <c r="AC31" s="6"/>
      <c r="AD31" s="6"/>
      <c r="AE31" s="6"/>
      <c r="AF31" s="6"/>
      <c r="AG31" s="18"/>
      <c r="AH31" s="622">
        <f>SUM(AH30:AH30)*AH29/AH28</f>
        <v>0.05653184</v>
      </c>
      <c r="AT31" s="1">
        <v>9</v>
      </c>
      <c r="AU31" s="24" t="e">
        <f>'[1]Tabela de Preços'!E15</f>
        <v>#REF!</v>
      </c>
    </row>
    <row r="32" spans="1:47" ht="15.75" customHeight="1" thickBot="1">
      <c r="A32" s="428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764">
        <f>SUM(N28:P31)</f>
        <v>5165.138333333334</v>
      </c>
      <c r="O32" s="764"/>
      <c r="P32" s="765"/>
      <c r="Q32" s="419"/>
      <c r="R32" s="455"/>
      <c r="S32" s="399"/>
      <c r="T32" s="399"/>
      <c r="U32" s="461" t="s">
        <v>37</v>
      </c>
      <c r="V32" s="461"/>
      <c r="W32" s="461"/>
      <c r="X32" s="461"/>
      <c r="Y32" s="461"/>
      <c r="Z32" s="461"/>
      <c r="AA32" s="399"/>
      <c r="AB32" s="399"/>
      <c r="AC32" s="399"/>
      <c r="AD32" s="399"/>
      <c r="AE32" s="399"/>
      <c r="AF32" s="399"/>
      <c r="AG32" s="462"/>
      <c r="AH32" s="457">
        <f>SUM(AH27,AH31)</f>
        <v>0.15066368</v>
      </c>
      <c r="AT32" s="1">
        <v>10</v>
      </c>
      <c r="AU32" s="24" t="e">
        <f>'[1]Tabela de Preços'!E16</f>
        <v>#REF!</v>
      </c>
    </row>
    <row r="33" spans="1:47" ht="15.75" customHeight="1" thickBot="1">
      <c r="A33" s="766">
        <v>2</v>
      </c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8"/>
      <c r="Q33" s="441"/>
      <c r="R33" s="458"/>
      <c r="S33" s="433"/>
      <c r="T33" s="452" t="s">
        <v>38</v>
      </c>
      <c r="U33" s="433"/>
      <c r="V33" s="433"/>
      <c r="W33" s="433"/>
      <c r="X33" s="433"/>
      <c r="Y33" s="433"/>
      <c r="Z33" s="433"/>
      <c r="AA33" s="463"/>
      <c r="AB33" s="463"/>
      <c r="AC33" s="433"/>
      <c r="AD33" s="433"/>
      <c r="AE33" s="433"/>
      <c r="AF33" s="433"/>
      <c r="AG33" s="464"/>
      <c r="AH33" s="465" t="s">
        <v>39</v>
      </c>
      <c r="AT33" s="1">
        <v>11</v>
      </c>
      <c r="AU33" s="24" t="e">
        <f>'[1]Tabela de Preços'!E17</f>
        <v>#REF!</v>
      </c>
    </row>
    <row r="34" spans="1:47" ht="15.75" customHeight="1">
      <c r="A34" s="769" t="s">
        <v>39</v>
      </c>
      <c r="B34" s="770"/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1"/>
      <c r="Q34" s="313"/>
      <c r="R34" s="12"/>
      <c r="S34" s="6"/>
      <c r="T34" s="6"/>
      <c r="U34" s="6" t="s">
        <v>198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8"/>
      <c r="AH34" s="371">
        <v>10000</v>
      </c>
      <c r="AT34" s="1">
        <v>12</v>
      </c>
      <c r="AU34" s="24" t="e">
        <f>'[1]Tabela de Preços'!E18</f>
        <v>#REF!</v>
      </c>
    </row>
    <row r="35" spans="1:47" ht="15.75" customHeight="1">
      <c r="A35" s="313"/>
      <c r="B35" s="6"/>
      <c r="C35" s="772" t="s">
        <v>40</v>
      </c>
      <c r="D35" s="772"/>
      <c r="E35" s="772"/>
      <c r="F35" s="772"/>
      <c r="G35" s="6"/>
      <c r="H35" s="6"/>
      <c r="I35" s="6"/>
      <c r="J35" s="29"/>
      <c r="K35" s="29"/>
      <c r="L35" s="29">
        <v>0.2</v>
      </c>
      <c r="M35" s="30">
        <f>IF($A$33=1,'Memoria de Calculo'!O73,'Memoria de Calculo'!O104)</f>
        <v>0</v>
      </c>
      <c r="N35" s="702">
        <f>(N$32*M35)</f>
        <v>0</v>
      </c>
      <c r="O35" s="702"/>
      <c r="P35" s="703"/>
      <c r="Q35" s="313"/>
      <c r="R35" s="12"/>
      <c r="S35" s="6"/>
      <c r="T35" s="6"/>
      <c r="U35" s="15" t="s">
        <v>41</v>
      </c>
      <c r="V35" s="15"/>
      <c r="W35" s="15"/>
      <c r="X35" s="15"/>
      <c r="Y35" s="15"/>
      <c r="Z35" s="15"/>
      <c r="AA35" s="6"/>
      <c r="AB35" s="6"/>
      <c r="AC35" s="6"/>
      <c r="AD35" s="6"/>
      <c r="AE35" s="6"/>
      <c r="AF35" s="6"/>
      <c r="AG35" s="31"/>
      <c r="AH35" s="372">
        <f>Parametro!E36</f>
        <v>0.14179999999999998</v>
      </c>
      <c r="AT35" s="1">
        <v>13</v>
      </c>
      <c r="AU35" s="24" t="e">
        <f>'[1]Tabela de Preços'!E19</f>
        <v>#REF!</v>
      </c>
    </row>
    <row r="36" spans="1:47" ht="15.75" customHeight="1" thickBot="1">
      <c r="A36" s="313"/>
      <c r="B36" s="6"/>
      <c r="C36" s="772" t="s">
        <v>392</v>
      </c>
      <c r="D36" s="772"/>
      <c r="E36" s="772"/>
      <c r="F36" s="772"/>
      <c r="G36" s="6"/>
      <c r="H36" s="6"/>
      <c r="I36" s="6"/>
      <c r="J36" s="30"/>
      <c r="K36" s="30"/>
      <c r="L36" s="30">
        <v>0.015</v>
      </c>
      <c r="M36" s="30">
        <f>IF($A$33=1,'Memoria de Calculo'!O74,'Memoria de Calculo'!O105)</f>
        <v>0.015</v>
      </c>
      <c r="N36" s="702">
        <f>(N$32*M36)</f>
        <v>77.47707500000001</v>
      </c>
      <c r="O36" s="702"/>
      <c r="P36" s="703"/>
      <c r="Q36" s="419"/>
      <c r="R36" s="455"/>
      <c r="S36" s="399"/>
      <c r="T36" s="399"/>
      <c r="U36" s="698" t="s">
        <v>10</v>
      </c>
      <c r="V36" s="698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457">
        <f>SUM(AH35:AH35)</f>
        <v>0.14179999999999998</v>
      </c>
      <c r="AI36" s="33"/>
      <c r="AJ36" s="33"/>
      <c r="AT36" s="1">
        <v>14</v>
      </c>
      <c r="AU36" s="24" t="e">
        <f>'[1]Tabela de Preços'!E20</f>
        <v>#REF!</v>
      </c>
    </row>
    <row r="37" spans="1:47" ht="18" customHeight="1" thickBot="1">
      <c r="A37" s="313"/>
      <c r="B37" s="6"/>
      <c r="C37" s="772" t="s">
        <v>393</v>
      </c>
      <c r="D37" s="772"/>
      <c r="E37" s="772"/>
      <c r="F37" s="772"/>
      <c r="G37" s="6"/>
      <c r="H37" s="6"/>
      <c r="I37" s="6"/>
      <c r="J37" s="30"/>
      <c r="K37" s="30"/>
      <c r="L37" s="30">
        <v>0.01</v>
      </c>
      <c r="M37" s="30">
        <f>IF($A$33=1,'Memoria de Calculo'!O75,'Memoria de Calculo'!O106)</f>
        <v>0.01</v>
      </c>
      <c r="N37" s="702">
        <f aca="true" t="shared" si="0" ref="N37:N42">(N$32*M37)</f>
        <v>51.65138333333334</v>
      </c>
      <c r="O37" s="702"/>
      <c r="P37" s="703"/>
      <c r="Q37" s="441"/>
      <c r="R37" s="458"/>
      <c r="S37" s="433"/>
      <c r="T37" s="452" t="s">
        <v>42</v>
      </c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59"/>
      <c r="AI37" s="34"/>
      <c r="AJ37" s="34"/>
      <c r="AT37" s="1">
        <v>15</v>
      </c>
      <c r="AU37" s="24" t="e">
        <f>'[1]Tabela de Preços'!E21</f>
        <v>#REF!</v>
      </c>
    </row>
    <row r="38" spans="1:47" ht="15.75" customHeight="1">
      <c r="A38" s="313"/>
      <c r="B38" s="6"/>
      <c r="C38" s="772" t="s">
        <v>43</v>
      </c>
      <c r="D38" s="772"/>
      <c r="E38" s="772"/>
      <c r="F38" s="772"/>
      <c r="G38" s="6"/>
      <c r="H38" s="6"/>
      <c r="I38" s="6"/>
      <c r="J38" s="30"/>
      <c r="K38" s="30"/>
      <c r="L38" s="30">
        <v>0.002</v>
      </c>
      <c r="M38" s="30">
        <f>IF($A$33=1,'Memoria de Calculo'!O76,'Memoria de Calculo'!O107)</f>
        <v>0.002</v>
      </c>
      <c r="N38" s="702">
        <f t="shared" si="0"/>
        <v>10.330276666666668</v>
      </c>
      <c r="O38" s="702"/>
      <c r="P38" s="703"/>
      <c r="Q38" s="313"/>
      <c r="R38" s="12"/>
      <c r="S38" s="6"/>
      <c r="T38" s="32"/>
      <c r="U38" s="6" t="s">
        <v>214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73">
        <f>SUM(AH14,AH21,AH32,AH36)</f>
        <v>2.9632987633333334</v>
      </c>
      <c r="AI38" s="34"/>
      <c r="AJ38" s="34"/>
      <c r="AT38" s="1">
        <v>16</v>
      </c>
      <c r="AU38" s="24" t="e">
        <f>'[1]Tabela de Preços'!E22</f>
        <v>#REF!</v>
      </c>
    </row>
    <row r="39" spans="1:47" ht="15.75" customHeight="1">
      <c r="A39" s="313"/>
      <c r="B39" s="6"/>
      <c r="C39" s="772" t="s">
        <v>44</v>
      </c>
      <c r="D39" s="772"/>
      <c r="E39" s="772"/>
      <c r="F39" s="772"/>
      <c r="G39" s="6"/>
      <c r="H39" s="6"/>
      <c r="I39" s="6"/>
      <c r="J39" s="30"/>
      <c r="K39" s="30"/>
      <c r="L39" s="30">
        <v>0.025</v>
      </c>
      <c r="M39" s="30">
        <f>IF($A$33=1,'Memoria de Calculo'!O77,'Memoria de Calculo'!O108)</f>
        <v>0.025</v>
      </c>
      <c r="N39" s="702">
        <f t="shared" si="0"/>
        <v>129.12845833333336</v>
      </c>
      <c r="O39" s="702"/>
      <c r="P39" s="703"/>
      <c r="Q39" s="313"/>
      <c r="R39" s="6"/>
      <c r="S39" s="6"/>
      <c r="T39" s="32"/>
      <c r="U39" s="6" t="s">
        <v>200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374">
        <f>W6</f>
        <v>34</v>
      </c>
      <c r="AI39" s="34"/>
      <c r="AJ39" s="34"/>
      <c r="AT39" s="1">
        <v>17</v>
      </c>
      <c r="AU39" s="24" t="e">
        <f>'[1]Tabela de Preços'!E23</f>
        <v>#REF!</v>
      </c>
    </row>
    <row r="40" spans="1:47" ht="15.75" customHeight="1">
      <c r="A40" s="313"/>
      <c r="B40" s="6"/>
      <c r="C40" s="772" t="s">
        <v>45</v>
      </c>
      <c r="D40" s="772"/>
      <c r="E40" s="772"/>
      <c r="F40" s="772"/>
      <c r="G40" s="6"/>
      <c r="H40" s="6"/>
      <c r="I40" s="6"/>
      <c r="J40" s="30"/>
      <c r="K40" s="30"/>
      <c r="L40" s="30">
        <v>0.08</v>
      </c>
      <c r="M40" s="30">
        <f>IF($A$33=1,'Memoria de Calculo'!O78,'Memoria de Calculo'!O109)</f>
        <v>0.08</v>
      </c>
      <c r="N40" s="702">
        <f t="shared" si="0"/>
        <v>413.21106666666674</v>
      </c>
      <c r="O40" s="702"/>
      <c r="P40" s="703"/>
      <c r="Q40" s="313"/>
      <c r="R40" s="6"/>
      <c r="S40" s="6"/>
      <c r="T40" s="32"/>
      <c r="U40" s="6" t="s">
        <v>202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01">
        <f>VLOOKUP(D6,'Descrição '!A:I,8,0)</f>
        <v>258</v>
      </c>
      <c r="AT40" s="1">
        <v>18</v>
      </c>
      <c r="AU40" s="24" t="e">
        <f>'[1]Tabela de Preços'!E24</f>
        <v>#REF!</v>
      </c>
    </row>
    <row r="41" spans="1:47" ht="15.75" customHeight="1">
      <c r="A41" s="313"/>
      <c r="B41" s="6"/>
      <c r="C41" s="772" t="s">
        <v>46</v>
      </c>
      <c r="D41" s="772"/>
      <c r="E41" s="772"/>
      <c r="F41" s="772"/>
      <c r="G41" s="6"/>
      <c r="H41" s="6"/>
      <c r="I41" s="6"/>
      <c r="J41" s="30"/>
      <c r="K41" s="30"/>
      <c r="L41" s="30">
        <v>0.03</v>
      </c>
      <c r="M41" s="30">
        <f>IF($A$33=1,'Memoria de Calculo'!O79,'Memoria de Calculo'!O110)</f>
        <v>0.03</v>
      </c>
      <c r="N41" s="702">
        <f t="shared" si="0"/>
        <v>154.95415000000003</v>
      </c>
      <c r="O41" s="702"/>
      <c r="P41" s="703"/>
      <c r="Q41" s="313"/>
      <c r="R41" s="6"/>
      <c r="S41" s="6"/>
      <c r="T41" s="32"/>
      <c r="U41" s="6" t="s">
        <v>203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01">
        <f>(AH40/2)*AH39</f>
        <v>4386</v>
      </c>
      <c r="AT41" s="1">
        <v>19</v>
      </c>
      <c r="AU41" s="24" t="e">
        <f>'[1]Tabela de Preços'!E25</f>
        <v>#REF!</v>
      </c>
    </row>
    <row r="42" spans="1:47" ht="15.75" customHeight="1" thickBot="1">
      <c r="A42" s="313"/>
      <c r="B42" s="6"/>
      <c r="C42" s="772" t="s">
        <v>47</v>
      </c>
      <c r="D42" s="772"/>
      <c r="E42" s="772"/>
      <c r="F42" s="772"/>
      <c r="G42" s="6"/>
      <c r="H42" s="6"/>
      <c r="I42" s="6"/>
      <c r="J42" s="30"/>
      <c r="K42" s="30"/>
      <c r="L42" s="30">
        <v>0.006</v>
      </c>
      <c r="M42" s="30">
        <f>IF($A$33=1,'Memoria de Calculo'!O80,'Memoria de Calculo'!O111)</f>
        <v>0.006</v>
      </c>
      <c r="N42" s="702">
        <f t="shared" si="0"/>
        <v>30.990830000000006</v>
      </c>
      <c r="O42" s="702"/>
      <c r="P42" s="703"/>
      <c r="Q42" s="428"/>
      <c r="R42" s="429"/>
      <c r="S42" s="429"/>
      <c r="T42" s="429"/>
      <c r="U42" s="466" t="s">
        <v>417</v>
      </c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67"/>
      <c r="AH42" s="468">
        <f>(AH41*AH38)</f>
        <v>12997.02837598</v>
      </c>
      <c r="AT42" s="1">
        <v>20</v>
      </c>
      <c r="AU42" s="24" t="e">
        <f>'[1]Tabela de Preços'!E26</f>
        <v>#REF!</v>
      </c>
    </row>
    <row r="43" spans="1:47" ht="15.75" customHeight="1" thickBot="1">
      <c r="A43" s="313"/>
      <c r="B43" s="6"/>
      <c r="C43" s="35" t="s">
        <v>49</v>
      </c>
      <c r="D43" s="35"/>
      <c r="E43" s="35"/>
      <c r="F43" s="35"/>
      <c r="G43" s="6"/>
      <c r="H43" s="6"/>
      <c r="I43" s="6"/>
      <c r="J43" s="774">
        <f>SUM(M35:M42)</f>
        <v>0.168</v>
      </c>
      <c r="K43" s="774"/>
      <c r="L43" s="774"/>
      <c r="M43" s="774"/>
      <c r="N43" s="775">
        <f>SUM(N35:P42)</f>
        <v>867.7432400000001</v>
      </c>
      <c r="O43" s="775"/>
      <c r="P43" s="776"/>
      <c r="Q43" s="441"/>
      <c r="R43" s="458"/>
      <c r="S43" s="433"/>
      <c r="T43" s="452" t="s">
        <v>418</v>
      </c>
      <c r="U43" s="433"/>
      <c r="V43" s="433"/>
      <c r="W43" s="433"/>
      <c r="X43" s="433"/>
      <c r="Y43" s="433"/>
      <c r="Z43" s="433"/>
      <c r="AA43" s="463"/>
      <c r="AB43" s="463"/>
      <c r="AC43" s="433"/>
      <c r="AD43" s="433"/>
      <c r="AE43" s="433"/>
      <c r="AF43" s="433"/>
      <c r="AG43" s="464"/>
      <c r="AH43" s="465" t="s">
        <v>39</v>
      </c>
      <c r="AT43" s="1">
        <v>21</v>
      </c>
      <c r="AU43" s="24" t="e">
        <f>'[1]Tabela de Preços'!E27</f>
        <v>#REF!</v>
      </c>
    </row>
    <row r="44" spans="1:47" ht="15.75" customHeight="1" thickBot="1">
      <c r="A44" s="313"/>
      <c r="B44" s="6"/>
      <c r="C44" s="6"/>
      <c r="D44" s="6"/>
      <c r="E44" s="35"/>
      <c r="F44" s="6"/>
      <c r="G44" s="6"/>
      <c r="H44" s="6"/>
      <c r="I44" s="6"/>
      <c r="J44" s="6"/>
      <c r="K44" s="62"/>
      <c r="L44" s="36"/>
      <c r="M44" s="36"/>
      <c r="N44" s="702"/>
      <c r="O44" s="702"/>
      <c r="P44" s="703"/>
      <c r="Q44" s="313"/>
      <c r="R44" s="12"/>
      <c r="S44" s="6"/>
      <c r="T44" s="6"/>
      <c r="U44" s="6" t="s">
        <v>419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28"/>
      <c r="AH44" s="636">
        <f>Parametro!D49</f>
        <v>118.46282372598162</v>
      </c>
      <c r="AT44" s="1">
        <v>22</v>
      </c>
      <c r="AU44" s="24" t="e">
        <f>'[1]Tabela de Preços'!E28</f>
        <v>#REF!</v>
      </c>
    </row>
    <row r="45" spans="1:47" ht="15.75" customHeight="1" thickBot="1">
      <c r="A45" s="779" t="s">
        <v>52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1"/>
      <c r="Q45" s="419"/>
      <c r="R45" s="455"/>
      <c r="S45" s="399"/>
      <c r="T45" s="399"/>
      <c r="U45" s="698" t="s">
        <v>10</v>
      </c>
      <c r="V45" s="698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457">
        <f>SUM(AH44:AH44)</f>
        <v>118.46282372598162</v>
      </c>
      <c r="AT45" s="1">
        <v>23</v>
      </c>
      <c r="AU45" s="24" t="e">
        <f>'[1]Tabela de Preços'!E29</f>
        <v>#REF!</v>
      </c>
    </row>
    <row r="46" spans="1:47" ht="15.75" customHeight="1" thickBot="1">
      <c r="A46" s="313"/>
      <c r="B46" s="6"/>
      <c r="C46" s="773" t="s">
        <v>394</v>
      </c>
      <c r="D46" s="773"/>
      <c r="E46" s="773"/>
      <c r="F46" s="773"/>
      <c r="G46" s="6"/>
      <c r="H46" s="6"/>
      <c r="I46" s="6"/>
      <c r="J46" s="777">
        <f>IF($A$33=1,'Memoria de Calculo'!O84,'Memoria de Calculo'!O115)</f>
        <v>0.0278</v>
      </c>
      <c r="K46" s="777"/>
      <c r="L46" s="777"/>
      <c r="M46" s="777"/>
      <c r="N46" s="702">
        <f aca="true" t="shared" si="1" ref="N46:N52">(N$32*J46)</f>
        <v>143.5908456666667</v>
      </c>
      <c r="O46" s="702"/>
      <c r="P46" s="703"/>
      <c r="Q46" s="375"/>
      <c r="R46" s="376"/>
      <c r="S46" s="377"/>
      <c r="T46" s="378" t="s">
        <v>48</v>
      </c>
      <c r="U46" s="378"/>
      <c r="V46" s="378"/>
      <c r="W46" s="378"/>
      <c r="X46" s="378"/>
      <c r="Y46" s="378"/>
      <c r="Z46" s="377"/>
      <c r="AA46" s="377"/>
      <c r="AB46" s="377"/>
      <c r="AC46" s="377"/>
      <c r="AD46" s="377"/>
      <c r="AE46" s="377"/>
      <c r="AF46" s="784">
        <f>(AH42+AH45)</f>
        <v>13115.491199705983</v>
      </c>
      <c r="AG46" s="784"/>
      <c r="AH46" s="379"/>
      <c r="AT46" s="1">
        <v>24</v>
      </c>
      <c r="AU46" s="24" t="e">
        <f>'[1]Tabela de Preços'!E30</f>
        <v>#REF!</v>
      </c>
    </row>
    <row r="47" spans="1:47" ht="15.75" customHeight="1" thickBot="1">
      <c r="A47" s="313"/>
      <c r="B47" s="6"/>
      <c r="C47" s="773" t="s">
        <v>55</v>
      </c>
      <c r="D47" s="773"/>
      <c r="E47" s="773"/>
      <c r="F47" s="773"/>
      <c r="G47" s="6"/>
      <c r="H47" s="6"/>
      <c r="I47" s="6"/>
      <c r="J47" s="777">
        <f>IF($A$33=1,'Memoria de Calculo'!O85,'Memoria de Calculo'!O116)</f>
        <v>0.0007</v>
      </c>
      <c r="K47" s="777"/>
      <c r="L47" s="777"/>
      <c r="M47" s="777"/>
      <c r="N47" s="702">
        <f t="shared" si="1"/>
        <v>3.615596833333334</v>
      </c>
      <c r="O47" s="702"/>
      <c r="P47" s="703"/>
      <c r="Q47" s="380"/>
      <c r="R47" s="381"/>
      <c r="S47" s="382"/>
      <c r="T47" s="383" t="s">
        <v>50</v>
      </c>
      <c r="U47" s="383"/>
      <c r="V47" s="383"/>
      <c r="W47" s="383"/>
      <c r="X47" s="383"/>
      <c r="Y47" s="383"/>
      <c r="Z47" s="382"/>
      <c r="AA47" s="382"/>
      <c r="AB47" s="382"/>
      <c r="AC47" s="382"/>
      <c r="AD47" s="382"/>
      <c r="AE47" s="382"/>
      <c r="AF47" s="778">
        <f>SUM(N94,AF46)</f>
        <v>20922.50549213706</v>
      </c>
      <c r="AG47" s="778"/>
      <c r="AH47" s="384"/>
      <c r="AT47" s="1">
        <v>25</v>
      </c>
      <c r="AU47" s="24" t="e">
        <f>'[1]Tabela de Preços'!E31</f>
        <v>#REF!</v>
      </c>
    </row>
    <row r="48" spans="1:47" ht="15.75" customHeight="1">
      <c r="A48" s="313"/>
      <c r="B48" s="6"/>
      <c r="C48" s="773" t="s">
        <v>395</v>
      </c>
      <c r="D48" s="773"/>
      <c r="E48" s="773"/>
      <c r="F48" s="773"/>
      <c r="G48" s="6"/>
      <c r="H48" s="6"/>
      <c r="I48" s="6"/>
      <c r="J48" s="777">
        <f>IF($A$33=1,'Memoria de Calculo'!O86,'Memoria de Calculo'!O117)</f>
        <v>0.0001</v>
      </c>
      <c r="K48" s="777"/>
      <c r="L48" s="777"/>
      <c r="M48" s="777"/>
      <c r="N48" s="702">
        <f t="shared" si="1"/>
        <v>0.5165138333333334</v>
      </c>
      <c r="O48" s="702"/>
      <c r="P48" s="703"/>
      <c r="Q48" s="469"/>
      <c r="R48" s="470"/>
      <c r="S48" s="471"/>
      <c r="T48" s="448" t="s">
        <v>51</v>
      </c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2"/>
      <c r="AH48" s="473"/>
      <c r="AT48" s="1">
        <v>26</v>
      </c>
      <c r="AU48" s="24" t="e">
        <f>'[1]Tabela de Preços'!E32</f>
        <v>#REF!</v>
      </c>
    </row>
    <row r="49" spans="1:47" ht="15" customHeight="1">
      <c r="A49" s="313"/>
      <c r="B49" s="6"/>
      <c r="C49" s="773" t="s">
        <v>396</v>
      </c>
      <c r="D49" s="773"/>
      <c r="E49" s="773"/>
      <c r="F49" s="773"/>
      <c r="G49" s="6"/>
      <c r="H49" s="6"/>
      <c r="I49" s="6"/>
      <c r="J49" s="777">
        <f>IF($A$33=1,'Memoria de Calculo'!O87,'Memoria de Calculo'!O118)</f>
        <v>0.0002</v>
      </c>
      <c r="K49" s="777"/>
      <c r="L49" s="777"/>
      <c r="M49" s="777"/>
      <c r="N49" s="702">
        <f t="shared" si="1"/>
        <v>1.033027666666667</v>
      </c>
      <c r="O49" s="702"/>
      <c r="P49" s="703"/>
      <c r="Q49" s="313"/>
      <c r="R49" s="12"/>
      <c r="S49" s="6"/>
      <c r="T49" s="6"/>
      <c r="U49" s="6" t="s">
        <v>53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82">
        <f>AF47</f>
        <v>20922.50549213706</v>
      </c>
      <c r="AH49" s="783"/>
      <c r="AT49" s="1">
        <v>27</v>
      </c>
      <c r="AU49" s="24" t="e">
        <f>'[1]Tabela de Preços'!E33</f>
        <v>#REF!</v>
      </c>
    </row>
    <row r="50" spans="1:47" ht="15.75" customHeight="1">
      <c r="A50" s="313"/>
      <c r="B50" s="6"/>
      <c r="C50" s="773" t="s">
        <v>397</v>
      </c>
      <c r="D50" s="773"/>
      <c r="E50" s="773"/>
      <c r="F50" s="773"/>
      <c r="G50" s="6"/>
      <c r="H50" s="6"/>
      <c r="I50" s="6"/>
      <c r="J50" s="777">
        <f>IF($A$33=1,'Memoria de Calculo'!O88,'Memoria de Calculo'!O119)</f>
        <v>0.0224</v>
      </c>
      <c r="K50" s="777"/>
      <c r="L50" s="777"/>
      <c r="M50" s="777"/>
      <c r="N50" s="702">
        <f t="shared" si="1"/>
        <v>115.69909866666669</v>
      </c>
      <c r="O50" s="702"/>
      <c r="P50" s="703"/>
      <c r="Q50" s="313"/>
      <c r="R50" s="12"/>
      <c r="S50" s="6"/>
      <c r="T50" s="6"/>
      <c r="U50" s="6" t="s">
        <v>54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41">
        <v>0.1</v>
      </c>
      <c r="AG50" s="785">
        <f>(AG49*AF50)</f>
        <v>2092.250549213706</v>
      </c>
      <c r="AH50" s="786"/>
      <c r="AT50" s="1">
        <v>28</v>
      </c>
      <c r="AU50" s="24" t="e">
        <f>'[1]Tabela de Preços'!E34</f>
        <v>#REF!</v>
      </c>
    </row>
    <row r="51" spans="1:47" ht="15.75" customHeight="1">
      <c r="A51" s="313"/>
      <c r="B51" s="6"/>
      <c r="C51" s="773" t="s">
        <v>59</v>
      </c>
      <c r="D51" s="773"/>
      <c r="E51" s="773"/>
      <c r="F51" s="773"/>
      <c r="G51" s="6"/>
      <c r="H51" s="6"/>
      <c r="I51" s="6"/>
      <c r="J51" s="777">
        <f>IF($A$33=1,'Memoria de Calculo'!O89,'Memoria de Calculo'!O120)</f>
        <v>0.0004</v>
      </c>
      <c r="K51" s="777"/>
      <c r="L51" s="777"/>
      <c r="M51" s="777"/>
      <c r="N51" s="702">
        <f t="shared" si="1"/>
        <v>2.066055333333334</v>
      </c>
      <c r="O51" s="702"/>
      <c r="P51" s="703"/>
      <c r="Q51" s="419"/>
      <c r="R51" s="455"/>
      <c r="S51" s="399"/>
      <c r="T51" s="399"/>
      <c r="U51" s="662" t="s">
        <v>10</v>
      </c>
      <c r="V51" s="399"/>
      <c r="W51" s="399"/>
      <c r="X51" s="399"/>
      <c r="Y51" s="399"/>
      <c r="Z51" s="399"/>
      <c r="AA51" s="399"/>
      <c r="AB51" s="399"/>
      <c r="AC51" s="399"/>
      <c r="AD51" s="399"/>
      <c r="AE51" s="474"/>
      <c r="AF51" s="475"/>
      <c r="AG51" s="789">
        <f>SUM(AG49:AH50)</f>
        <v>23014.756041350767</v>
      </c>
      <c r="AH51" s="788"/>
      <c r="AT51" s="1">
        <v>29</v>
      </c>
      <c r="AU51" s="24" t="e">
        <f>'[1]Tabela de Preços'!E35</f>
        <v>#REF!</v>
      </c>
    </row>
    <row r="52" spans="1:47" ht="15.75" customHeight="1" thickBot="1">
      <c r="A52" s="313"/>
      <c r="B52" s="6"/>
      <c r="C52" s="773" t="s">
        <v>60</v>
      </c>
      <c r="D52" s="773"/>
      <c r="E52" s="773"/>
      <c r="F52" s="773"/>
      <c r="G52" s="6"/>
      <c r="H52" s="6"/>
      <c r="I52" s="6"/>
      <c r="J52" s="777">
        <f>IF($A$33=1,'Memoria de Calculo'!O90,'Memoria de Calculo'!O121)</f>
        <v>0.0833333333333333</v>
      </c>
      <c r="K52" s="777"/>
      <c r="L52" s="777"/>
      <c r="M52" s="777"/>
      <c r="N52" s="702">
        <f t="shared" si="1"/>
        <v>430.42819444444433</v>
      </c>
      <c r="O52" s="702"/>
      <c r="P52" s="703"/>
      <c r="Q52" s="445"/>
      <c r="R52" s="476"/>
      <c r="S52" s="446"/>
      <c r="T52" s="446"/>
      <c r="U52" s="447"/>
      <c r="V52" s="446"/>
      <c r="W52" s="446"/>
      <c r="X52" s="446"/>
      <c r="Y52" s="446"/>
      <c r="Z52" s="446"/>
      <c r="AA52" s="446"/>
      <c r="AB52" s="446"/>
      <c r="AC52" s="446"/>
      <c r="AD52" s="446"/>
      <c r="AE52" s="477"/>
      <c r="AF52" s="478"/>
      <c r="AG52" s="479"/>
      <c r="AH52" s="480"/>
      <c r="AT52" s="1">
        <v>30</v>
      </c>
      <c r="AU52" s="24" t="e">
        <f>'[1]Tabela de Preços'!E36</f>
        <v>#REF!</v>
      </c>
    </row>
    <row r="53" spans="1:47" ht="15.75" customHeight="1">
      <c r="A53" s="313"/>
      <c r="B53" s="6"/>
      <c r="C53" s="35" t="s">
        <v>62</v>
      </c>
      <c r="D53" s="6"/>
      <c r="E53" s="6"/>
      <c r="F53" s="6"/>
      <c r="G53" s="6"/>
      <c r="H53" s="6"/>
      <c r="I53" s="6"/>
      <c r="J53" s="6"/>
      <c r="K53" s="6"/>
      <c r="L53" s="774">
        <f>SUM(J46:M52)</f>
        <v>0.1349333333333333</v>
      </c>
      <c r="M53" s="774"/>
      <c r="N53" s="775">
        <f>SUM(N46:P52)</f>
        <v>696.9493324444444</v>
      </c>
      <c r="O53" s="775"/>
      <c r="P53" s="776"/>
      <c r="Q53" s="481"/>
      <c r="R53" s="482"/>
      <c r="S53" s="483"/>
      <c r="T53" s="448" t="s">
        <v>56</v>
      </c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4"/>
      <c r="AH53" s="485"/>
      <c r="AT53" s="1">
        <v>31</v>
      </c>
      <c r="AU53" s="24" t="e">
        <f>'[1]Tabela de Preços'!E37</f>
        <v>#REF!</v>
      </c>
    </row>
    <row r="54" spans="1:47" ht="15.75" customHeight="1" thickBot="1">
      <c r="A54" s="357"/>
      <c r="B54" s="16"/>
      <c r="C54" s="16"/>
      <c r="D54" s="16"/>
      <c r="E54" s="37"/>
      <c r="F54" s="16"/>
      <c r="G54" s="16"/>
      <c r="H54" s="16"/>
      <c r="I54" s="16"/>
      <c r="J54" s="16"/>
      <c r="K54" s="16"/>
      <c r="L54" s="38"/>
      <c r="M54" s="38"/>
      <c r="N54" s="43"/>
      <c r="O54" s="43"/>
      <c r="P54" s="360"/>
      <c r="Q54" s="313"/>
      <c r="R54" s="12"/>
      <c r="S54" s="6"/>
      <c r="T54" s="6"/>
      <c r="U54" s="6" t="s">
        <v>57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90">
        <f>AG51</f>
        <v>23014.756041350767</v>
      </c>
      <c r="AH54" s="791"/>
      <c r="AT54" s="1">
        <v>32</v>
      </c>
      <c r="AU54" s="24" t="e">
        <f>'[1]Tabela de Preços'!E38</f>
        <v>#REF!</v>
      </c>
    </row>
    <row r="55" spans="1:47" ht="15.75" customHeight="1" thickBot="1">
      <c r="A55" s="792" t="s">
        <v>65</v>
      </c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4"/>
      <c r="Q55" s="313"/>
      <c r="R55" s="12"/>
      <c r="S55" s="6"/>
      <c r="T55" s="6"/>
      <c r="U55" s="6" t="s">
        <v>58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41">
        <v>0.15</v>
      </c>
      <c r="AG55" s="785">
        <f>(AF55*AG54)</f>
        <v>3452.213406202615</v>
      </c>
      <c r="AH55" s="786"/>
      <c r="AT55" s="1">
        <v>33</v>
      </c>
      <c r="AU55" s="24" t="e">
        <f>'[1]Tabela de Preços'!E39</f>
        <v>#REF!</v>
      </c>
    </row>
    <row r="56" spans="1:47" ht="15.75" customHeight="1">
      <c r="A56" s="361"/>
      <c r="B56" s="9"/>
      <c r="C56" s="821" t="s">
        <v>67</v>
      </c>
      <c r="D56" s="821"/>
      <c r="E56" s="821"/>
      <c r="F56" s="821"/>
      <c r="G56" s="6"/>
      <c r="H56" s="6"/>
      <c r="I56" s="9"/>
      <c r="J56" s="9"/>
      <c r="K56" s="44"/>
      <c r="L56" s="45"/>
      <c r="M56" s="45">
        <f>'Memoria de Calculo'!O125</f>
        <v>0.0456</v>
      </c>
      <c r="N56" s="795">
        <f>(N$32*M56)</f>
        <v>235.53030800000005</v>
      </c>
      <c r="O56" s="795"/>
      <c r="P56" s="796"/>
      <c r="Q56" s="419"/>
      <c r="R56" s="399"/>
      <c r="S56" s="399"/>
      <c r="T56" s="399"/>
      <c r="U56" s="662" t="s">
        <v>10</v>
      </c>
      <c r="V56" s="662"/>
      <c r="W56" s="399"/>
      <c r="X56" s="399"/>
      <c r="Y56" s="399"/>
      <c r="Z56" s="399"/>
      <c r="AA56" s="399"/>
      <c r="AB56" s="399"/>
      <c r="AC56" s="399"/>
      <c r="AD56" s="399"/>
      <c r="AE56" s="399"/>
      <c r="AF56" s="486"/>
      <c r="AG56" s="787">
        <f>SUM(AG54:AH55)</f>
        <v>26466.969447553383</v>
      </c>
      <c r="AH56" s="788"/>
      <c r="AT56" s="1">
        <v>34</v>
      </c>
      <c r="AU56" s="24" t="e">
        <f>'[1]Tabela de Preços'!E40</f>
        <v>#REF!</v>
      </c>
    </row>
    <row r="57" spans="1:47" ht="15.75" customHeight="1" thickBot="1">
      <c r="A57" s="313"/>
      <c r="B57" s="6"/>
      <c r="C57" s="773" t="s">
        <v>69</v>
      </c>
      <c r="D57" s="773"/>
      <c r="E57" s="773"/>
      <c r="F57" s="773"/>
      <c r="G57" s="6"/>
      <c r="H57" s="6"/>
      <c r="I57" s="6"/>
      <c r="J57" s="6"/>
      <c r="K57" s="49"/>
      <c r="L57" s="40"/>
      <c r="M57" s="40">
        <f>'Memoria de Calculo'!O126</f>
        <v>0.0033</v>
      </c>
      <c r="N57" s="706">
        <f>(N$32*M57)</f>
        <v>17.0449565</v>
      </c>
      <c r="O57" s="706"/>
      <c r="P57" s="707"/>
      <c r="Q57" s="445"/>
      <c r="R57" s="476"/>
      <c r="S57" s="446"/>
      <c r="T57" s="446"/>
      <c r="U57" s="447"/>
      <c r="V57" s="447"/>
      <c r="W57" s="446"/>
      <c r="X57" s="446"/>
      <c r="Y57" s="446"/>
      <c r="Z57" s="446"/>
      <c r="AA57" s="446"/>
      <c r="AB57" s="446"/>
      <c r="AC57" s="446"/>
      <c r="AD57" s="446"/>
      <c r="AE57" s="446"/>
      <c r="AF57" s="487"/>
      <c r="AG57" s="488"/>
      <c r="AH57" s="489"/>
      <c r="AI57" s="50"/>
      <c r="AJ57" s="50"/>
      <c r="AT57" s="1">
        <v>35</v>
      </c>
      <c r="AU57" s="24" t="e">
        <f>'[1]Tabela de Preços'!E41</f>
        <v>#REF!</v>
      </c>
    </row>
    <row r="58" spans="1:47" ht="15.75" customHeight="1">
      <c r="A58" s="313"/>
      <c r="B58" s="6"/>
      <c r="C58" s="773" t="s">
        <v>398</v>
      </c>
      <c r="D58" s="773"/>
      <c r="E58" s="773"/>
      <c r="F58" s="773"/>
      <c r="G58" s="6"/>
      <c r="H58" s="6"/>
      <c r="I58" s="6"/>
      <c r="J58" s="6"/>
      <c r="K58" s="49"/>
      <c r="L58" s="40"/>
      <c r="M58" s="40">
        <f>'Memoria de Calculo'!O127</f>
        <v>0.0454</v>
      </c>
      <c r="N58" s="706">
        <f>(N$32*M58)</f>
        <v>234.49728033333338</v>
      </c>
      <c r="O58" s="706"/>
      <c r="P58" s="707"/>
      <c r="Q58" s="481"/>
      <c r="R58" s="482"/>
      <c r="S58" s="483"/>
      <c r="T58" s="448" t="s">
        <v>61</v>
      </c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90"/>
      <c r="AG58" s="491"/>
      <c r="AH58" s="492"/>
      <c r="AT58" s="1">
        <v>36</v>
      </c>
      <c r="AU58" s="24" t="e">
        <f>'[1]Tabela de Preços'!E42</f>
        <v>#REF!</v>
      </c>
    </row>
    <row r="59" spans="1:47" ht="15.75" customHeight="1">
      <c r="A59" s="313"/>
      <c r="B59" s="6"/>
      <c r="C59" s="773" t="s">
        <v>72</v>
      </c>
      <c r="D59" s="773"/>
      <c r="E59" s="773"/>
      <c r="F59" s="773"/>
      <c r="G59" s="6"/>
      <c r="H59" s="6"/>
      <c r="I59" s="6"/>
      <c r="J59" s="6"/>
      <c r="K59" s="49"/>
      <c r="L59" s="40"/>
      <c r="M59" s="40">
        <f>'Memoria de Calculo'!O128</f>
        <v>0.0227</v>
      </c>
      <c r="N59" s="706">
        <f>(N$32*M59)</f>
        <v>117.24864016666669</v>
      </c>
      <c r="O59" s="706"/>
      <c r="P59" s="707"/>
      <c r="Q59" s="313"/>
      <c r="R59" s="12"/>
      <c r="S59" s="6"/>
      <c r="T59" s="32"/>
      <c r="U59" s="6" t="s">
        <v>63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30"/>
      <c r="AG59" s="42"/>
      <c r="AH59" s="339">
        <f>AG56</f>
        <v>26466.969447553383</v>
      </c>
      <c r="AT59" s="1">
        <v>37</v>
      </c>
      <c r="AU59" s="24" t="e">
        <f>'[1]Tabela de Preços'!E43</f>
        <v>#REF!</v>
      </c>
    </row>
    <row r="60" spans="1:47" ht="15.75" customHeight="1">
      <c r="A60" s="313"/>
      <c r="B60" s="6"/>
      <c r="C60" s="35" t="s">
        <v>73</v>
      </c>
      <c r="D60" s="6"/>
      <c r="E60" s="6"/>
      <c r="F60" s="6"/>
      <c r="G60" s="6"/>
      <c r="H60" s="6"/>
      <c r="I60" s="6"/>
      <c r="J60" s="6"/>
      <c r="K60" s="6"/>
      <c r="L60" s="774">
        <f>SUM(M56:M59)</f>
        <v>0.11699999999999999</v>
      </c>
      <c r="M60" s="774"/>
      <c r="N60" s="798">
        <f>SUM(N56:P59)</f>
        <v>604.3211850000001</v>
      </c>
      <c r="O60" s="798"/>
      <c r="P60" s="799"/>
      <c r="Q60" s="313"/>
      <c r="R60" s="12"/>
      <c r="S60" s="6"/>
      <c r="T60" s="32"/>
      <c r="U60" s="6" t="s">
        <v>40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41">
        <f>IF(A33=1,0,'Memoria de Calculo'!O134)</f>
        <v>0.02</v>
      </c>
      <c r="AG60" s="42"/>
      <c r="AH60" s="340">
        <f>(AH$59*AF60)</f>
        <v>529.3393889510677</v>
      </c>
      <c r="AT60" s="1">
        <v>38</v>
      </c>
      <c r="AU60" s="24" t="e">
        <f>'[1]Tabela de Preços'!E44</f>
        <v>#REF!</v>
      </c>
    </row>
    <row r="61" spans="1:47" ht="15.75" customHeight="1">
      <c r="A61" s="688"/>
      <c r="B61" s="689"/>
      <c r="C61" s="689"/>
      <c r="D61" s="689"/>
      <c r="E61" s="689"/>
      <c r="F61" s="689"/>
      <c r="G61" s="689"/>
      <c r="H61" s="689"/>
      <c r="I61" s="689"/>
      <c r="J61" s="689"/>
      <c r="K61" s="689"/>
      <c r="L61" s="689"/>
      <c r="M61" s="689"/>
      <c r="N61" s="689"/>
      <c r="O61" s="689"/>
      <c r="P61" s="690"/>
      <c r="Q61" s="313"/>
      <c r="R61" s="12"/>
      <c r="S61" s="6"/>
      <c r="T61" s="6"/>
      <c r="U61" s="6" t="s">
        <v>64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41">
        <f>IF(A33=1,0,'Memoria de Calculo'!O135)</f>
        <v>0.035</v>
      </c>
      <c r="AG61" s="42"/>
      <c r="AH61" s="340">
        <f>(AH$59*AF61)</f>
        <v>926.3439306643685</v>
      </c>
      <c r="AT61" s="1">
        <v>39</v>
      </c>
      <c r="AU61" s="24" t="e">
        <f>'[1]Tabela de Preços'!E45</f>
        <v>#REF!</v>
      </c>
    </row>
    <row r="62" spans="1:47" ht="15.75" customHeight="1" thickBot="1">
      <c r="A62" s="419"/>
      <c r="B62" s="399"/>
      <c r="C62" s="431" t="s">
        <v>74</v>
      </c>
      <c r="D62" s="399"/>
      <c r="E62" s="399"/>
      <c r="F62" s="399"/>
      <c r="G62" s="399"/>
      <c r="H62" s="399"/>
      <c r="I62" s="399"/>
      <c r="J62" s="399"/>
      <c r="K62" s="399"/>
      <c r="L62" s="800">
        <f>SUM(J43,L53,L60)</f>
        <v>0.41993333333333327</v>
      </c>
      <c r="M62" s="800"/>
      <c r="N62" s="696">
        <f>SUM(N43,N53,N60)</f>
        <v>2169.0137574444448</v>
      </c>
      <c r="O62" s="696"/>
      <c r="P62" s="697"/>
      <c r="Q62" s="313"/>
      <c r="R62" s="12"/>
      <c r="S62" s="6"/>
      <c r="T62" s="6"/>
      <c r="U62" s="6" t="s">
        <v>66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41">
        <f>IF(A33=1,0,'Memoria de Calculo'!O136)</f>
        <v>0.006500000000000001</v>
      </c>
      <c r="AG62" s="42"/>
      <c r="AH62" s="340">
        <f>(AH$59*AF62)</f>
        <v>172.035301409097</v>
      </c>
      <c r="AU62" s="24"/>
    </row>
    <row r="63" spans="1:47" ht="15.75" customHeight="1" thickBot="1">
      <c r="A63" s="432" t="s">
        <v>75</v>
      </c>
      <c r="B63" s="433"/>
      <c r="C63" s="434"/>
      <c r="D63" s="433"/>
      <c r="E63" s="433"/>
      <c r="F63" s="433"/>
      <c r="G63" s="435"/>
      <c r="H63" s="435"/>
      <c r="I63" s="433"/>
      <c r="J63" s="433"/>
      <c r="K63" s="433"/>
      <c r="L63" s="436"/>
      <c r="M63" s="436"/>
      <c r="N63" s="801"/>
      <c r="O63" s="801"/>
      <c r="P63" s="802"/>
      <c r="Q63" s="313"/>
      <c r="R63" s="12"/>
      <c r="S63" s="6"/>
      <c r="T63" s="6"/>
      <c r="U63" s="6" t="s">
        <v>68</v>
      </c>
      <c r="V63" s="6"/>
      <c r="W63" s="6"/>
      <c r="X63" s="6"/>
      <c r="Y63" s="6"/>
      <c r="Z63" s="6"/>
      <c r="AA63" s="6"/>
      <c r="AB63" s="6"/>
      <c r="AC63" s="6"/>
      <c r="AD63" s="6"/>
      <c r="AE63" s="46"/>
      <c r="AF63" s="47">
        <f>IF(A33=1,0,'Memoria de Calculo'!O137)</f>
        <v>0.03</v>
      </c>
      <c r="AG63" s="48"/>
      <c r="AH63" s="340">
        <f>(AH$59*AF63)</f>
        <v>794.0090834266015</v>
      </c>
      <c r="AU63" s="24"/>
    </row>
    <row r="64" spans="1:47" ht="15.75" customHeight="1">
      <c r="A64" s="362" t="s">
        <v>76</v>
      </c>
      <c r="B64" s="11"/>
      <c r="C64" s="35"/>
      <c r="D64" s="11"/>
      <c r="E64" s="11"/>
      <c r="F64" s="6"/>
      <c r="G64" s="53"/>
      <c r="H64" s="54" t="s">
        <v>34</v>
      </c>
      <c r="I64" s="6"/>
      <c r="J64" s="6"/>
      <c r="K64" s="6"/>
      <c r="L64" s="36"/>
      <c r="M64" s="36"/>
      <c r="N64" s="803" t="s">
        <v>35</v>
      </c>
      <c r="O64" s="803"/>
      <c r="P64" s="804"/>
      <c r="Q64" s="313"/>
      <c r="R64" s="12"/>
      <c r="S64" s="6"/>
      <c r="T64" s="6"/>
      <c r="U64" s="6" t="s">
        <v>70</v>
      </c>
      <c r="V64" s="6"/>
      <c r="W64" s="6"/>
      <c r="X64" s="6"/>
      <c r="Y64" s="6"/>
      <c r="Z64" s="6"/>
      <c r="AA64" s="6"/>
      <c r="AB64" s="6"/>
      <c r="AC64" s="6"/>
      <c r="AD64" s="6"/>
      <c r="AE64" s="46"/>
      <c r="AF64" s="47">
        <f>IF(A33=1,'Memoria de Calculo'!O138,0)</f>
        <v>0</v>
      </c>
      <c r="AG64" s="48"/>
      <c r="AH64" s="340">
        <f>(AH$59*AF64)</f>
        <v>0</v>
      </c>
      <c r="AU64" s="24"/>
    </row>
    <row r="65" spans="1:47" ht="15.75" customHeight="1">
      <c r="A65" s="313"/>
      <c r="B65" s="807">
        <v>350.72</v>
      </c>
      <c r="C65" s="807"/>
      <c r="D65" s="6"/>
      <c r="E65" s="6"/>
      <c r="F65" s="6"/>
      <c r="G65" s="53"/>
      <c r="H65" s="498">
        <f>SUM(H28:H31)</f>
        <v>2.5</v>
      </c>
      <c r="I65" s="6"/>
      <c r="J65" s="6"/>
      <c r="K65" s="6"/>
      <c r="L65" s="36"/>
      <c r="M65" s="36"/>
      <c r="N65" s="700">
        <f>(H65*B65)</f>
        <v>876.8000000000001</v>
      </c>
      <c r="O65" s="700"/>
      <c r="P65" s="701"/>
      <c r="Q65" s="419"/>
      <c r="R65" s="455"/>
      <c r="S65" s="399"/>
      <c r="T65" s="399"/>
      <c r="U65" s="662" t="s">
        <v>71</v>
      </c>
      <c r="V65" s="662"/>
      <c r="W65" s="662"/>
      <c r="X65" s="399"/>
      <c r="Y65" s="399"/>
      <c r="Z65" s="399"/>
      <c r="AA65" s="399"/>
      <c r="AB65" s="399"/>
      <c r="AC65" s="399"/>
      <c r="AD65" s="493"/>
      <c r="AE65" s="494"/>
      <c r="AF65" s="495">
        <f>SUM(AF60:AF64)</f>
        <v>0.0915</v>
      </c>
      <c r="AG65" s="496"/>
      <c r="AH65" s="664">
        <f>SUM(AH60:AH64)</f>
        <v>2421.7277044511347</v>
      </c>
      <c r="AU65" s="24"/>
    </row>
    <row r="66" spans="1:47" ht="15.75" customHeight="1" thickBot="1">
      <c r="A66" s="363" t="s">
        <v>77</v>
      </c>
      <c r="B66" s="55"/>
      <c r="C66" s="55"/>
      <c r="D66" s="6"/>
      <c r="E66" s="6"/>
      <c r="F66" s="6"/>
      <c r="G66" s="53"/>
      <c r="H66" s="57">
        <v>0</v>
      </c>
      <c r="I66" s="6"/>
      <c r="J66" s="6"/>
      <c r="K66" s="6"/>
      <c r="L66" s="36"/>
      <c r="M66" s="36"/>
      <c r="N66" s="700">
        <f>(H66*N65)</f>
        <v>0</v>
      </c>
      <c r="O66" s="700"/>
      <c r="P66" s="701"/>
      <c r="Q66" s="445"/>
      <c r="R66" s="476"/>
      <c r="S66" s="446"/>
      <c r="T66" s="446"/>
      <c r="U66" s="446"/>
      <c r="V66" s="447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97"/>
      <c r="AT66" s="5"/>
      <c r="AU66" s="24"/>
    </row>
    <row r="67" spans="1:47" ht="15.75" customHeight="1" thickBot="1">
      <c r="A67" s="419"/>
      <c r="B67" s="437"/>
      <c r="C67" s="431" t="s">
        <v>78</v>
      </c>
      <c r="D67" s="399"/>
      <c r="E67" s="399"/>
      <c r="F67" s="399"/>
      <c r="G67" s="438"/>
      <c r="H67" s="439"/>
      <c r="I67" s="399"/>
      <c r="J67" s="399"/>
      <c r="K67" s="399"/>
      <c r="L67" s="665"/>
      <c r="M67" s="665"/>
      <c r="N67" s="696">
        <f>(N65-N66)</f>
        <v>876.8000000000001</v>
      </c>
      <c r="O67" s="696"/>
      <c r="P67" s="697"/>
      <c r="Q67" s="385"/>
      <c r="R67" s="386"/>
      <c r="S67" s="387"/>
      <c r="T67" s="388" t="s">
        <v>400</v>
      </c>
      <c r="U67" s="388"/>
      <c r="V67" s="388"/>
      <c r="W67" s="388"/>
      <c r="X67" s="388"/>
      <c r="Y67" s="388"/>
      <c r="Z67" s="388"/>
      <c r="AA67" s="388"/>
      <c r="AB67" s="388"/>
      <c r="AC67" s="387"/>
      <c r="AD67" s="387"/>
      <c r="AE67" s="387"/>
      <c r="AF67" s="387"/>
      <c r="AG67" s="389"/>
      <c r="AH67" s="390">
        <f>SUM(AH59,AH65)</f>
        <v>28888.69715200452</v>
      </c>
      <c r="AT67" s="5"/>
      <c r="AU67" s="56"/>
    </row>
    <row r="68" spans="1:47" ht="15.75" customHeight="1" thickBot="1">
      <c r="A68" s="659"/>
      <c r="B68" s="670"/>
      <c r="C68" s="316"/>
      <c r="D68" s="670"/>
      <c r="E68" s="670"/>
      <c r="F68" s="670"/>
      <c r="G68" s="317"/>
      <c r="H68" s="318"/>
      <c r="I68" s="670"/>
      <c r="J68" s="670"/>
      <c r="K68" s="670"/>
      <c r="L68" s="663"/>
      <c r="M68" s="663"/>
      <c r="N68" s="805"/>
      <c r="O68" s="805"/>
      <c r="P68" s="806"/>
      <c r="Q68" s="391"/>
      <c r="R68" s="392"/>
      <c r="S68" s="797" t="s">
        <v>205</v>
      </c>
      <c r="T68" s="797"/>
      <c r="U68" s="797"/>
      <c r="V68" s="797"/>
      <c r="W68" s="797"/>
      <c r="X68" s="797"/>
      <c r="Y68" s="393"/>
      <c r="Z68" s="393"/>
      <c r="AA68" s="392"/>
      <c r="AB68" s="392"/>
      <c r="AC68" s="392"/>
      <c r="AD68" s="392"/>
      <c r="AE68" s="392"/>
      <c r="AF68" s="392"/>
      <c r="AG68" s="392"/>
      <c r="AH68" s="394">
        <f>(AH67/AH41)</f>
        <v>6.586570258094966</v>
      </c>
      <c r="AT68" s="5"/>
      <c r="AU68" s="56"/>
    </row>
    <row r="69" spans="1:47" ht="15.75" customHeight="1" thickBot="1">
      <c r="A69" s="432" t="s">
        <v>422</v>
      </c>
      <c r="B69" s="433"/>
      <c r="C69" s="434"/>
      <c r="D69" s="433"/>
      <c r="E69" s="433"/>
      <c r="F69" s="433"/>
      <c r="G69" s="435"/>
      <c r="H69" s="435"/>
      <c r="I69" s="433"/>
      <c r="J69" s="433"/>
      <c r="K69" s="433"/>
      <c r="L69" s="436"/>
      <c r="M69" s="436"/>
      <c r="N69" s="801"/>
      <c r="O69" s="801"/>
      <c r="P69" s="802"/>
      <c r="Q69" s="639"/>
      <c r="R69" s="640"/>
      <c r="S69" s="641"/>
      <c r="T69" s="641"/>
      <c r="U69" s="641"/>
      <c r="V69" s="641"/>
      <c r="W69" s="641"/>
      <c r="X69" s="641"/>
      <c r="Y69" s="639"/>
      <c r="Z69" s="639"/>
      <c r="AA69" s="640"/>
      <c r="AB69" s="640"/>
      <c r="AC69" s="640"/>
      <c r="AD69" s="640"/>
      <c r="AE69" s="640"/>
      <c r="AF69" s="640"/>
      <c r="AG69" s="640"/>
      <c r="AH69" s="642"/>
      <c r="AT69" s="5"/>
      <c r="AU69" s="5"/>
    </row>
    <row r="70" spans="1:47" ht="15.75" customHeight="1">
      <c r="A70" s="638"/>
      <c r="B70" s="670"/>
      <c r="C70" s="316"/>
      <c r="D70" s="670"/>
      <c r="E70" s="670"/>
      <c r="F70" s="670"/>
      <c r="G70" s="317"/>
      <c r="H70" s="317"/>
      <c r="I70" s="670"/>
      <c r="J70" s="670"/>
      <c r="K70" s="670"/>
      <c r="L70" s="663"/>
      <c r="M70" s="663"/>
      <c r="N70" s="668"/>
      <c r="O70" s="668"/>
      <c r="P70" s="667"/>
      <c r="Q70" s="639"/>
      <c r="R70" s="640"/>
      <c r="S70" s="641"/>
      <c r="T70" s="641"/>
      <c r="U70" s="641"/>
      <c r="V70" s="641"/>
      <c r="W70" s="641"/>
      <c r="X70" s="641"/>
      <c r="Y70" s="639"/>
      <c r="Z70" s="639"/>
      <c r="AA70" s="640"/>
      <c r="AB70" s="640"/>
      <c r="AC70" s="640"/>
      <c r="AD70" s="640"/>
      <c r="AE70" s="640"/>
      <c r="AF70" s="640"/>
      <c r="AG70" s="640"/>
      <c r="AH70" s="642"/>
      <c r="AT70" s="5"/>
      <c r="AU70" s="5"/>
    </row>
    <row r="71" spans="1:47" ht="15.75" customHeight="1">
      <c r="A71" s="638"/>
      <c r="B71" s="670"/>
      <c r="C71" s="669" t="s">
        <v>423</v>
      </c>
      <c r="D71" s="670"/>
      <c r="E71" s="670"/>
      <c r="F71" s="670"/>
      <c r="G71" s="317"/>
      <c r="H71" s="811">
        <v>0.2</v>
      </c>
      <c r="I71" s="811"/>
      <c r="J71" s="670"/>
      <c r="K71" s="670"/>
      <c r="L71" s="663"/>
      <c r="M71" s="663"/>
      <c r="N71" s="812">
        <f>SUM(N32,N62)*H71</f>
        <v>1466.830418155556</v>
      </c>
      <c r="O71" s="812"/>
      <c r="P71" s="806"/>
      <c r="Q71" s="639"/>
      <c r="R71" s="640"/>
      <c r="S71" s="641"/>
      <c r="T71" s="641"/>
      <c r="U71" s="641"/>
      <c r="V71" s="641"/>
      <c r="W71" s="641"/>
      <c r="X71" s="641"/>
      <c r="Y71" s="639"/>
      <c r="Z71" s="639"/>
      <c r="AA71" s="640"/>
      <c r="AB71" s="640"/>
      <c r="AC71" s="640"/>
      <c r="AD71" s="640"/>
      <c r="AE71" s="640"/>
      <c r="AF71" s="640"/>
      <c r="AG71" s="640"/>
      <c r="AH71" s="642"/>
      <c r="AT71" s="5"/>
      <c r="AU71" s="5"/>
    </row>
    <row r="72" spans="1:47" ht="15.75" customHeight="1" thickBot="1">
      <c r="A72" s="638"/>
      <c r="B72" s="670"/>
      <c r="C72" s="316"/>
      <c r="D72" s="670"/>
      <c r="E72" s="670"/>
      <c r="F72" s="670"/>
      <c r="G72" s="317"/>
      <c r="H72" s="317"/>
      <c r="I72" s="670"/>
      <c r="J72" s="670"/>
      <c r="K72" s="670"/>
      <c r="L72" s="663"/>
      <c r="M72" s="663"/>
      <c r="N72" s="668"/>
      <c r="O72" s="668"/>
      <c r="P72" s="66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T72" s="5"/>
      <c r="AU72" s="5"/>
    </row>
    <row r="73" spans="1:34" ht="15.75" customHeight="1" thickBot="1">
      <c r="A73" s="432" t="s">
        <v>79</v>
      </c>
      <c r="B73" s="433"/>
      <c r="C73" s="434"/>
      <c r="D73" s="433"/>
      <c r="E73" s="433"/>
      <c r="F73" s="433"/>
      <c r="G73" s="435"/>
      <c r="H73" s="435"/>
      <c r="I73" s="433"/>
      <c r="J73" s="433"/>
      <c r="K73" s="433"/>
      <c r="L73" s="436"/>
      <c r="M73" s="436"/>
      <c r="N73" s="801"/>
      <c r="O73" s="801"/>
      <c r="P73" s="802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</row>
    <row r="74" spans="1:34" ht="15.75" customHeight="1">
      <c r="A74" s="313"/>
      <c r="B74" s="6"/>
      <c r="C74" s="39" t="s">
        <v>80</v>
      </c>
      <c r="D74" s="6"/>
      <c r="E74" s="6"/>
      <c r="F74" s="6"/>
      <c r="G74" s="53"/>
      <c r="H74" s="58"/>
      <c r="I74" s="6"/>
      <c r="J74" s="6"/>
      <c r="K74" s="6"/>
      <c r="L74" s="36"/>
      <c r="M74" s="36"/>
      <c r="N74" s="805">
        <f>Parametro!F46</f>
        <v>116.96</v>
      </c>
      <c r="O74" s="805"/>
      <c r="P74" s="806"/>
      <c r="Q74" s="6"/>
      <c r="R74" s="6"/>
      <c r="S74" s="51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94" s="319" customFormat="1" ht="15.75" customHeight="1" thickBot="1">
      <c r="A75" s="357"/>
      <c r="B75" s="16"/>
      <c r="C75" s="16"/>
      <c r="D75" s="16"/>
      <c r="E75" s="37"/>
      <c r="F75" s="16"/>
      <c r="G75" s="16"/>
      <c r="H75" s="16"/>
      <c r="I75" s="16"/>
      <c r="J75" s="16"/>
      <c r="K75" s="16"/>
      <c r="L75" s="38"/>
      <c r="M75" s="38"/>
      <c r="N75" s="59"/>
      <c r="O75" s="59"/>
      <c r="P75" s="364"/>
      <c r="Q75" s="6"/>
      <c r="R75" s="6"/>
      <c r="S75" s="15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34" ht="15.75" customHeight="1" thickBot="1">
      <c r="A76" s="808" t="s">
        <v>81</v>
      </c>
      <c r="B76" s="809"/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10"/>
      <c r="Q76" s="6"/>
      <c r="R76" s="6"/>
      <c r="S76" s="15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:34" ht="15.75" customHeight="1">
      <c r="A77" s="310"/>
      <c r="B77" s="311"/>
      <c r="C77" s="813" t="s">
        <v>82</v>
      </c>
      <c r="D77" s="813"/>
      <c r="E77" s="813"/>
      <c r="F77" s="813"/>
      <c r="G77" s="813"/>
      <c r="H77" s="813"/>
      <c r="I77" s="311"/>
      <c r="J77" s="311"/>
      <c r="K77" s="312"/>
      <c r="L77" s="312"/>
      <c r="M77" s="312"/>
      <c r="N77" s="814">
        <f>((N17*0.01)/12)</f>
        <v>118.16666666666667</v>
      </c>
      <c r="O77" s="814"/>
      <c r="P77" s="815"/>
      <c r="Q77" s="6"/>
      <c r="R77" s="6"/>
      <c r="S77" s="15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 t="s">
        <v>39</v>
      </c>
    </row>
    <row r="78" spans="1:34" ht="15.75" customHeight="1">
      <c r="A78" s="313"/>
      <c r="B78" s="6"/>
      <c r="C78" s="816" t="s">
        <v>83</v>
      </c>
      <c r="D78" s="816"/>
      <c r="E78" s="816"/>
      <c r="F78" s="816"/>
      <c r="G78" s="816"/>
      <c r="H78" s="816"/>
      <c r="I78" s="6"/>
      <c r="J78" s="6"/>
      <c r="K78" s="61"/>
      <c r="L78" s="61"/>
      <c r="M78" s="61"/>
      <c r="N78" s="702">
        <f>(Valores!I25/12)</f>
        <v>0.8808333333333334</v>
      </c>
      <c r="O78" s="702"/>
      <c r="P78" s="703"/>
      <c r="Q78" s="6"/>
      <c r="R78" s="6"/>
      <c r="S78" s="15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:34" ht="15.75" customHeight="1">
      <c r="A79" s="313"/>
      <c r="B79" s="6"/>
      <c r="C79" s="816" t="s">
        <v>84</v>
      </c>
      <c r="D79" s="816"/>
      <c r="E79" s="816"/>
      <c r="F79" s="816"/>
      <c r="G79" s="816"/>
      <c r="H79" s="816"/>
      <c r="I79" s="6"/>
      <c r="J79" s="6"/>
      <c r="K79" s="62"/>
      <c r="L79" s="62"/>
      <c r="M79" s="62"/>
      <c r="N79" s="702">
        <f>(Valores!I24/12)</f>
        <v>11.329166666666666</v>
      </c>
      <c r="O79" s="702"/>
      <c r="P79" s="703"/>
      <c r="Q79" s="6"/>
      <c r="R79" s="6"/>
      <c r="S79" s="15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ht="15.75" customHeight="1">
      <c r="A80" s="313"/>
      <c r="B80" s="6"/>
      <c r="C80" s="39"/>
      <c r="D80" s="39"/>
      <c r="E80" s="39"/>
      <c r="F80" s="39"/>
      <c r="G80" s="39"/>
      <c r="H80" s="39"/>
      <c r="I80" s="6"/>
      <c r="J80" s="6"/>
      <c r="K80" s="61"/>
      <c r="L80" s="61"/>
      <c r="M80" s="61"/>
      <c r="N80" s="297"/>
      <c r="O80" s="297"/>
      <c r="P80" s="314"/>
      <c r="Q80" s="6"/>
      <c r="R80" s="6"/>
      <c r="S80" s="15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:34" ht="15.75" customHeight="1" thickBot="1">
      <c r="A81" s="419"/>
      <c r="B81" s="399"/>
      <c r="C81" s="751" t="s">
        <v>85</v>
      </c>
      <c r="D81" s="751"/>
      <c r="E81" s="751"/>
      <c r="F81" s="751"/>
      <c r="G81" s="751"/>
      <c r="H81" s="751"/>
      <c r="I81" s="399"/>
      <c r="J81" s="399"/>
      <c r="K81" s="440"/>
      <c r="L81" s="440"/>
      <c r="M81" s="440"/>
      <c r="N81" s="696">
        <f>SUM(N77:P79)</f>
        <v>130.37666666666667</v>
      </c>
      <c r="O81" s="696"/>
      <c r="P81" s="697"/>
      <c r="Q81" s="6"/>
      <c r="R81" s="6"/>
      <c r="S81" s="15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:34" ht="15.75" customHeight="1" thickBot="1">
      <c r="A82" s="441"/>
      <c r="B82" s="817" t="s">
        <v>191</v>
      </c>
      <c r="C82" s="817"/>
      <c r="D82" s="817"/>
      <c r="E82" s="817"/>
      <c r="F82" s="817"/>
      <c r="G82" s="442"/>
      <c r="H82" s="442"/>
      <c r="I82" s="433"/>
      <c r="J82" s="433"/>
      <c r="K82" s="443"/>
      <c r="L82" s="443"/>
      <c r="M82" s="443"/>
      <c r="N82" s="444"/>
      <c r="O82" s="444"/>
      <c r="P82" s="666"/>
      <c r="Q82" s="6"/>
      <c r="R82" s="6"/>
      <c r="S82" s="15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:34" ht="15.75" customHeight="1">
      <c r="A83" s="313"/>
      <c r="B83" s="6"/>
      <c r="C83" s="699" t="s">
        <v>191</v>
      </c>
      <c r="D83" s="699"/>
      <c r="E83" s="699"/>
      <c r="F83" s="699"/>
      <c r="G83" s="6"/>
      <c r="H83" s="6"/>
      <c r="I83" s="6"/>
      <c r="J83" s="6"/>
      <c r="K83" s="61"/>
      <c r="L83" s="61"/>
      <c r="M83" s="61"/>
      <c r="N83" s="700">
        <f>(Valores!H27/12)</f>
        <v>269.61583333333334</v>
      </c>
      <c r="O83" s="700"/>
      <c r="P83" s="701"/>
      <c r="Q83" s="6"/>
      <c r="R83" s="6"/>
      <c r="S83" s="6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:34" ht="15.75" customHeight="1">
      <c r="A84" s="313"/>
      <c r="B84" s="6"/>
      <c r="C84" s="818"/>
      <c r="D84" s="818"/>
      <c r="E84" s="818"/>
      <c r="F84" s="818"/>
      <c r="G84" s="818"/>
      <c r="H84" s="818"/>
      <c r="I84" s="818"/>
      <c r="J84" s="818"/>
      <c r="K84" s="61"/>
      <c r="L84" s="61"/>
      <c r="M84" s="61"/>
      <c r="N84" s="700"/>
      <c r="O84" s="700"/>
      <c r="P84" s="701"/>
      <c r="Q84" s="6"/>
      <c r="R84" s="6"/>
      <c r="S84" s="6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:34" ht="15.75" customHeight="1" thickBot="1">
      <c r="A85" s="419"/>
      <c r="B85" s="399"/>
      <c r="C85" s="662" t="s">
        <v>10</v>
      </c>
      <c r="D85" s="399"/>
      <c r="E85" s="399"/>
      <c r="F85" s="399"/>
      <c r="G85" s="399"/>
      <c r="H85" s="399"/>
      <c r="I85" s="399"/>
      <c r="J85" s="399"/>
      <c r="K85" s="440"/>
      <c r="L85" s="440"/>
      <c r="M85" s="440"/>
      <c r="N85" s="696">
        <f>SUM(N83:P84)</f>
        <v>269.61583333333334</v>
      </c>
      <c r="O85" s="696"/>
      <c r="P85" s="697"/>
      <c r="Q85" s="6"/>
      <c r="R85" s="6"/>
      <c r="S85" s="6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:34" ht="15.75" customHeight="1" thickBot="1">
      <c r="A86" s="441"/>
      <c r="B86" s="637" t="s">
        <v>420</v>
      </c>
      <c r="C86" s="637"/>
      <c r="D86" s="637"/>
      <c r="E86" s="637"/>
      <c r="F86" s="637"/>
      <c r="G86" s="442"/>
      <c r="H86" s="442"/>
      <c r="I86" s="433"/>
      <c r="J86" s="433"/>
      <c r="K86" s="443"/>
      <c r="L86" s="443"/>
      <c r="M86" s="443"/>
      <c r="N86" s="444"/>
      <c r="O86" s="444"/>
      <c r="P86" s="666"/>
      <c r="Q86" s="6"/>
      <c r="R86" s="6"/>
      <c r="S86" s="6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:34" ht="15.75" customHeight="1">
      <c r="A87" s="313"/>
      <c r="B87" s="6"/>
      <c r="C87" s="699" t="s">
        <v>15</v>
      </c>
      <c r="D87" s="699"/>
      <c r="E87" s="699"/>
      <c r="F87" s="699"/>
      <c r="G87" s="6"/>
      <c r="H87" s="819">
        <f>J21</f>
        <v>0</v>
      </c>
      <c r="I87" s="820"/>
      <c r="J87" s="820"/>
      <c r="K87" s="61"/>
      <c r="L87" s="61"/>
      <c r="M87" s="61"/>
      <c r="N87" s="700">
        <f>((H87*N17)*0.33)/12</f>
        <v>0</v>
      </c>
      <c r="O87" s="700"/>
      <c r="P87" s="701"/>
      <c r="Q87" s="6"/>
      <c r="R87" s="6"/>
      <c r="S87" s="6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:34" ht="15.75" customHeight="1">
      <c r="A88" s="313"/>
      <c r="B88" s="6"/>
      <c r="C88" s="670" t="s">
        <v>421</v>
      </c>
      <c r="D88" s="670"/>
      <c r="E88" s="670"/>
      <c r="F88" s="670"/>
      <c r="G88" s="670"/>
      <c r="H88" s="704">
        <f>J25</f>
        <v>0.012</v>
      </c>
      <c r="I88" s="705"/>
      <c r="J88" s="705"/>
      <c r="K88" s="61"/>
      <c r="L88" s="61"/>
      <c r="M88" s="61"/>
      <c r="N88" s="700">
        <f>((H88*N17)*0.33)/12</f>
        <v>46.794000000000004</v>
      </c>
      <c r="O88" s="700"/>
      <c r="P88" s="701"/>
      <c r="Q88" s="6"/>
      <c r="R88" s="6"/>
      <c r="S88" s="6"/>
      <c r="T88" s="6"/>
      <c r="U88" s="6"/>
      <c r="V88" s="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:34" ht="15.75" customHeight="1" thickBot="1">
      <c r="A89" s="419"/>
      <c r="B89" s="399"/>
      <c r="C89" s="662" t="s">
        <v>10</v>
      </c>
      <c r="D89" s="399"/>
      <c r="E89" s="399"/>
      <c r="F89" s="399"/>
      <c r="G89" s="399"/>
      <c r="H89" s="399"/>
      <c r="I89" s="399"/>
      <c r="J89" s="399"/>
      <c r="K89" s="440"/>
      <c r="L89" s="440"/>
      <c r="M89" s="440"/>
      <c r="N89" s="696">
        <f>SUM(N87:P88)</f>
        <v>46.794000000000004</v>
      </c>
      <c r="O89" s="696"/>
      <c r="P89" s="697"/>
      <c r="Q89" s="6"/>
      <c r="R89" s="6"/>
      <c r="S89" s="21"/>
      <c r="T89" s="6"/>
      <c r="U89" s="6"/>
      <c r="V89" s="6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:34" ht="15.75" customHeight="1" thickBot="1">
      <c r="A90" s="441"/>
      <c r="B90" s="452" t="s">
        <v>207</v>
      </c>
      <c r="C90" s="645"/>
      <c r="D90" s="433"/>
      <c r="E90" s="433"/>
      <c r="F90" s="433"/>
      <c r="G90" s="433"/>
      <c r="H90" s="433"/>
      <c r="I90" s="433"/>
      <c r="J90" s="433"/>
      <c r="K90" s="443"/>
      <c r="L90" s="443"/>
      <c r="M90" s="443"/>
      <c r="N90" s="444"/>
      <c r="O90" s="444"/>
      <c r="P90" s="666"/>
      <c r="Q90" s="6"/>
      <c r="R90" s="6"/>
      <c r="S90" s="21"/>
      <c r="T90" s="6"/>
      <c r="U90" s="6"/>
      <c r="V90" s="6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:34" ht="15.75" customHeight="1" thickBot="1">
      <c r="A91" s="419"/>
      <c r="B91" s="420"/>
      <c r="C91" s="399" t="s">
        <v>426</v>
      </c>
      <c r="D91" s="399"/>
      <c r="E91" s="399"/>
      <c r="F91" s="399"/>
      <c r="G91" s="399"/>
      <c r="H91" s="399"/>
      <c r="I91" s="399"/>
      <c r="J91" s="399"/>
      <c r="K91" s="440"/>
      <c r="L91" s="440"/>
      <c r="M91" s="440"/>
      <c r="N91" s="691">
        <f>SUM(N21,N25,N32,N62,N67,N71,N74,N81,N85,N89)</f>
        <v>10383.329008933333</v>
      </c>
      <c r="O91" s="692"/>
      <c r="P91" s="693"/>
      <c r="Q91" s="6"/>
      <c r="R91" s="6"/>
      <c r="S91" s="21"/>
      <c r="T91" s="6"/>
      <c r="U91" s="6"/>
      <c r="V91" s="6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ht="15.75" customHeight="1">
      <c r="A92" s="419"/>
      <c r="B92" s="420"/>
      <c r="C92" s="399" t="s">
        <v>427</v>
      </c>
      <c r="D92" s="399"/>
      <c r="E92" s="399"/>
      <c r="F92" s="399"/>
      <c r="G92" s="399"/>
      <c r="H92" s="399"/>
      <c r="I92" s="399"/>
      <c r="J92" s="399"/>
      <c r="K92" s="440"/>
      <c r="L92" s="440"/>
      <c r="M92" s="440"/>
      <c r="N92" s="694">
        <f>(N91/1.33)</f>
        <v>7807.014292431078</v>
      </c>
      <c r="O92" s="694"/>
      <c r="P92" s="695"/>
      <c r="Q92" s="6"/>
      <c r="R92" s="6"/>
      <c r="S92" s="21"/>
      <c r="T92" s="6"/>
      <c r="U92" s="6"/>
      <c r="V92" s="6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ht="15.75" customHeight="1" thickBot="1">
      <c r="A93" s="419"/>
      <c r="B93" s="420"/>
      <c r="C93" s="662"/>
      <c r="D93" s="399"/>
      <c r="E93" s="399"/>
      <c r="F93" s="399"/>
      <c r="G93" s="399"/>
      <c r="H93" s="399"/>
      <c r="I93" s="399"/>
      <c r="J93" s="399"/>
      <c r="K93" s="440"/>
      <c r="L93" s="440"/>
      <c r="M93" s="440"/>
      <c r="N93" s="449"/>
      <c r="O93" s="449"/>
      <c r="P93" s="658"/>
      <c r="Q93" s="6"/>
      <c r="R93" s="6"/>
      <c r="S93" s="60"/>
      <c r="T93" s="6"/>
      <c r="U93" s="6"/>
      <c r="V93" s="6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:34" ht="15.75" customHeight="1" thickBot="1">
      <c r="A94" s="395"/>
      <c r="B94" s="396" t="s">
        <v>86</v>
      </c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691">
        <f>N92</f>
        <v>7807.014292431078</v>
      </c>
      <c r="O94" s="692"/>
      <c r="P94" s="693"/>
      <c r="Q94" s="6"/>
      <c r="R94" s="6"/>
      <c r="S94" s="6"/>
      <c r="T94" s="6"/>
      <c r="U94" s="6"/>
      <c r="V94" s="6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16" ht="15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  <row r="97" spans="1:16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</sheetData>
  <sheetProtection password="CAEE" sheet="1" objects="1" scenarios="1" selectLockedCells="1"/>
  <mergeCells count="161">
    <mergeCell ref="C49:F49"/>
    <mergeCell ref="C59:F59"/>
    <mergeCell ref="C50:F50"/>
    <mergeCell ref="C51:F51"/>
    <mergeCell ref="C52:F52"/>
    <mergeCell ref="C56:F56"/>
    <mergeCell ref="N83:P83"/>
    <mergeCell ref="C84:J84"/>
    <mergeCell ref="N84:P84"/>
    <mergeCell ref="H87:J87"/>
    <mergeCell ref="C37:F37"/>
    <mergeCell ref="C38:F38"/>
    <mergeCell ref="C39:F39"/>
    <mergeCell ref="C40:F40"/>
    <mergeCell ref="C41:F41"/>
    <mergeCell ref="C42:F42"/>
    <mergeCell ref="C78:H78"/>
    <mergeCell ref="N78:P78"/>
    <mergeCell ref="C79:H79"/>
    <mergeCell ref="N79:P79"/>
    <mergeCell ref="N85:P85"/>
    <mergeCell ref="N94:P94"/>
    <mergeCell ref="C81:H81"/>
    <mergeCell ref="N81:P81"/>
    <mergeCell ref="B82:F82"/>
    <mergeCell ref="C83:F83"/>
    <mergeCell ref="A76:P76"/>
    <mergeCell ref="N73:P73"/>
    <mergeCell ref="H71:I71"/>
    <mergeCell ref="N71:P71"/>
    <mergeCell ref="N69:P69"/>
    <mergeCell ref="C77:H77"/>
    <mergeCell ref="N77:P77"/>
    <mergeCell ref="N64:P64"/>
    <mergeCell ref="N68:P68"/>
    <mergeCell ref="N74:P74"/>
    <mergeCell ref="B65:C65"/>
    <mergeCell ref="N65:P65"/>
    <mergeCell ref="N66:P66"/>
    <mergeCell ref="N67:P67"/>
    <mergeCell ref="N58:P58"/>
    <mergeCell ref="AG55:AH55"/>
    <mergeCell ref="C57:F57"/>
    <mergeCell ref="C58:F58"/>
    <mergeCell ref="S68:X68"/>
    <mergeCell ref="L60:M60"/>
    <mergeCell ref="N60:P60"/>
    <mergeCell ref="L62:M62"/>
    <mergeCell ref="N62:P62"/>
    <mergeCell ref="N63:P63"/>
    <mergeCell ref="J50:M50"/>
    <mergeCell ref="J51:M51"/>
    <mergeCell ref="AG54:AH54"/>
    <mergeCell ref="A55:P55"/>
    <mergeCell ref="N56:P56"/>
    <mergeCell ref="N57:P57"/>
    <mergeCell ref="N48:P48"/>
    <mergeCell ref="J49:M49"/>
    <mergeCell ref="AF46:AG46"/>
    <mergeCell ref="AG50:AH50"/>
    <mergeCell ref="AG56:AH56"/>
    <mergeCell ref="J52:M52"/>
    <mergeCell ref="N52:P52"/>
    <mergeCell ref="L53:M53"/>
    <mergeCell ref="AG51:AH51"/>
    <mergeCell ref="N53:P53"/>
    <mergeCell ref="AF47:AG47"/>
    <mergeCell ref="N44:P44"/>
    <mergeCell ref="A45:P45"/>
    <mergeCell ref="C46:F46"/>
    <mergeCell ref="C47:F47"/>
    <mergeCell ref="AG49:AH49"/>
    <mergeCell ref="J46:M46"/>
    <mergeCell ref="N46:P46"/>
    <mergeCell ref="J47:M47"/>
    <mergeCell ref="N47:P47"/>
    <mergeCell ref="C48:F48"/>
    <mergeCell ref="N37:P37"/>
    <mergeCell ref="N38:P38"/>
    <mergeCell ref="N39:P39"/>
    <mergeCell ref="N40:P40"/>
    <mergeCell ref="N41:P41"/>
    <mergeCell ref="N42:P42"/>
    <mergeCell ref="J43:M43"/>
    <mergeCell ref="N43:P43"/>
    <mergeCell ref="J48:M48"/>
    <mergeCell ref="N32:P32"/>
    <mergeCell ref="A33:P33"/>
    <mergeCell ref="A34:P34"/>
    <mergeCell ref="N35:P35"/>
    <mergeCell ref="N36:P36"/>
    <mergeCell ref="U36:V36"/>
    <mergeCell ref="C35:F35"/>
    <mergeCell ref="C36:F36"/>
    <mergeCell ref="D28:E28"/>
    <mergeCell ref="F28:G28"/>
    <mergeCell ref="N28:P28"/>
    <mergeCell ref="D31:E31"/>
    <mergeCell ref="F31:G31"/>
    <mergeCell ref="N31:P31"/>
    <mergeCell ref="D30:E30"/>
    <mergeCell ref="N30:P30"/>
    <mergeCell ref="C25:E25"/>
    <mergeCell ref="F25:H25"/>
    <mergeCell ref="J25:M25"/>
    <mergeCell ref="N25:P25"/>
    <mergeCell ref="N26:P26"/>
    <mergeCell ref="H27:I27"/>
    <mergeCell ref="J27:M27"/>
    <mergeCell ref="N27:P27"/>
    <mergeCell ref="N22:P22"/>
    <mergeCell ref="N23:P23"/>
    <mergeCell ref="C24:E24"/>
    <mergeCell ref="F24:H24"/>
    <mergeCell ref="I24:M24"/>
    <mergeCell ref="N24:P24"/>
    <mergeCell ref="N17:P17"/>
    <mergeCell ref="U21:V21"/>
    <mergeCell ref="N18:P18"/>
    <mergeCell ref="C20:E20"/>
    <mergeCell ref="F20:H20"/>
    <mergeCell ref="I20:M20"/>
    <mergeCell ref="N20:P20"/>
    <mergeCell ref="C21:E21"/>
    <mergeCell ref="N21:P21"/>
    <mergeCell ref="A12:G12"/>
    <mergeCell ref="D29:E29"/>
    <mergeCell ref="N29:P29"/>
    <mergeCell ref="A13:G13"/>
    <mergeCell ref="U14:V14"/>
    <mergeCell ref="A14:G14"/>
    <mergeCell ref="H14:K14"/>
    <mergeCell ref="A16:P16"/>
    <mergeCell ref="F21:H21"/>
    <mergeCell ref="J21:M21"/>
    <mergeCell ref="A6:B6"/>
    <mergeCell ref="W6:X6"/>
    <mergeCell ref="AF6:AH6"/>
    <mergeCell ref="A8:B8"/>
    <mergeCell ref="AF8:AH8"/>
    <mergeCell ref="O8:T8"/>
    <mergeCell ref="H88:J88"/>
    <mergeCell ref="N59:P59"/>
    <mergeCell ref="A1:P3"/>
    <mergeCell ref="Q1:AH3"/>
    <mergeCell ref="A10:P10"/>
    <mergeCell ref="Q10:AH10"/>
    <mergeCell ref="A11:G11"/>
    <mergeCell ref="H11:K11"/>
    <mergeCell ref="A4:P4"/>
    <mergeCell ref="Q4:AH4"/>
    <mergeCell ref="N91:P91"/>
    <mergeCell ref="N92:P92"/>
    <mergeCell ref="N89:P89"/>
    <mergeCell ref="U45:V45"/>
    <mergeCell ref="C87:F87"/>
    <mergeCell ref="N87:P87"/>
    <mergeCell ref="N88:P88"/>
    <mergeCell ref="N50:P50"/>
    <mergeCell ref="N49:P49"/>
    <mergeCell ref="N51:P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J30"/>
  <sheetViews>
    <sheetView showGridLines="0" zoomScalePageLayoutView="0" workbookViewId="0" topLeftCell="A1">
      <selection activeCell="P27" sqref="P27"/>
    </sheetView>
  </sheetViews>
  <sheetFormatPr defaultColWidth="9.140625" defaultRowHeight="15" customHeight="1"/>
  <cols>
    <col min="1" max="1" width="0.5625" style="65" customWidth="1"/>
    <col min="2" max="2" width="0.71875" style="66" customWidth="1"/>
    <col min="3" max="3" width="8.140625" style="66" customWidth="1"/>
    <col min="4" max="4" width="4.28125" style="66" customWidth="1"/>
    <col min="5" max="5" width="4.7109375" style="66" customWidth="1"/>
    <col min="6" max="6" width="9.28125" style="65" customWidth="1"/>
    <col min="7" max="7" width="2.421875" style="65" customWidth="1"/>
    <col min="8" max="8" width="3.421875" style="65" customWidth="1"/>
    <col min="9" max="10" width="4.00390625" style="65" customWidth="1"/>
    <col min="11" max="11" width="3.140625" style="65" customWidth="1"/>
    <col min="12" max="12" width="1.57421875" style="65" customWidth="1"/>
    <col min="13" max="13" width="7.421875" style="65" customWidth="1"/>
    <col min="14" max="14" width="14.8515625" style="65" customWidth="1"/>
    <col min="15" max="15" width="13.57421875" style="65" customWidth="1"/>
    <col min="16" max="16" width="11.28125" style="65" customWidth="1"/>
    <col min="17" max="17" width="10.421875" style="65" customWidth="1"/>
    <col min="18" max="18" width="8.7109375" style="65" customWidth="1"/>
    <col min="19" max="19" width="12.421875" style="65" customWidth="1"/>
    <col min="20" max="20" width="13.57421875" style="65" customWidth="1"/>
    <col min="21" max="21" width="11.140625" style="65" customWidth="1"/>
    <col min="22" max="22" width="10.00390625" style="65" customWidth="1"/>
    <col min="23" max="23" width="11.421875" style="65" customWidth="1"/>
    <col min="24" max="24" width="2.57421875" style="65" customWidth="1"/>
    <col min="25" max="25" width="5.28125" style="65" customWidth="1"/>
    <col min="26" max="16384" width="9.140625" style="65" customWidth="1"/>
  </cols>
  <sheetData>
    <row r="1" spans="1:36" ht="17.25" customHeight="1">
      <c r="A1" s="828" t="s">
        <v>188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353"/>
      <c r="V1" s="353"/>
      <c r="W1" s="353"/>
      <c r="X1" s="353"/>
      <c r="Y1" s="353"/>
      <c r="Z1" s="354"/>
      <c r="AA1" s="67"/>
      <c r="AB1" s="67"/>
      <c r="AC1" s="67"/>
      <c r="AD1" s="67"/>
      <c r="AE1" s="67"/>
      <c r="AF1" s="67"/>
      <c r="AG1" s="67"/>
      <c r="AH1" s="67"/>
      <c r="AI1" s="68"/>
      <c r="AJ1" s="68"/>
    </row>
    <row r="2" spans="1:36" ht="15" customHeight="1">
      <c r="A2" s="828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353"/>
      <c r="V2" s="353"/>
      <c r="W2" s="353"/>
      <c r="X2" s="353"/>
      <c r="Y2" s="353"/>
      <c r="Z2" s="354"/>
      <c r="AA2" s="67"/>
      <c r="AB2" s="67"/>
      <c r="AC2" s="67"/>
      <c r="AD2" s="67"/>
      <c r="AE2" s="67"/>
      <c r="AF2" s="67"/>
      <c r="AG2" s="67"/>
      <c r="AH2" s="67"/>
      <c r="AI2" s="68"/>
      <c r="AJ2" s="68"/>
    </row>
    <row r="3" spans="1:36" ht="15" customHeight="1">
      <c r="A3" s="828"/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353"/>
      <c r="V3" s="353"/>
      <c r="W3" s="353"/>
      <c r="X3" s="353"/>
      <c r="Y3" s="353"/>
      <c r="Z3" s="354"/>
      <c r="AA3" s="67"/>
      <c r="AB3" s="67"/>
      <c r="AC3" s="67"/>
      <c r="AD3" s="67"/>
      <c r="AE3" s="67"/>
      <c r="AF3" s="67"/>
      <c r="AG3" s="67"/>
      <c r="AH3" s="67"/>
      <c r="AI3" s="68"/>
      <c r="AJ3" s="68"/>
    </row>
    <row r="4" spans="1:36" ht="15.75" customHeight="1">
      <c r="A4" s="588"/>
      <c r="B4" s="6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 t="s">
        <v>87</v>
      </c>
      <c r="O4" s="599"/>
      <c r="P4" s="599"/>
      <c r="Q4" s="599"/>
      <c r="R4" s="599"/>
      <c r="S4" s="599"/>
      <c r="T4" s="599"/>
      <c r="U4" s="589"/>
      <c r="V4" s="589"/>
      <c r="W4" s="589"/>
      <c r="X4" s="589"/>
      <c r="Y4" s="589"/>
      <c r="Z4" s="355"/>
      <c r="AA4" s="70"/>
      <c r="AB4" s="70"/>
      <c r="AC4" s="70"/>
      <c r="AD4" s="70"/>
      <c r="AE4" s="70"/>
      <c r="AF4" s="70"/>
      <c r="AG4" s="70"/>
      <c r="AH4" s="70"/>
      <c r="AI4" s="68"/>
      <c r="AJ4" s="68"/>
    </row>
    <row r="5" spans="1:20" ht="15" customHeight="1">
      <c r="A5" s="71"/>
      <c r="B5" s="72"/>
      <c r="C5" s="593" t="s">
        <v>90</v>
      </c>
      <c r="D5" s="594"/>
      <c r="E5" s="595"/>
      <c r="F5" s="595"/>
      <c r="G5" s="595"/>
      <c r="H5" s="595"/>
      <c r="I5" s="595"/>
      <c r="J5" s="595"/>
      <c r="K5" s="596"/>
      <c r="L5" s="73"/>
      <c r="M5" s="829" t="s">
        <v>91</v>
      </c>
      <c r="N5" s="829"/>
      <c r="O5" s="829"/>
      <c r="P5" s="829"/>
      <c r="Q5" s="829"/>
      <c r="R5" s="829"/>
      <c r="S5" s="829"/>
      <c r="T5" s="71"/>
    </row>
    <row r="6" spans="1:20" ht="15" customHeight="1">
      <c r="A6" s="71"/>
      <c r="B6" s="72"/>
      <c r="C6" s="254" t="s">
        <v>92</v>
      </c>
      <c r="D6" s="74"/>
      <c r="E6" s="75"/>
      <c r="F6" s="75"/>
      <c r="G6" s="75"/>
      <c r="H6" s="75"/>
      <c r="I6" s="75"/>
      <c r="J6" s="75"/>
      <c r="K6" s="597"/>
      <c r="L6" s="73"/>
      <c r="M6" s="830" t="s">
        <v>88</v>
      </c>
      <c r="N6" s="830"/>
      <c r="O6" s="590" t="s">
        <v>35</v>
      </c>
      <c r="P6" s="590" t="s">
        <v>93</v>
      </c>
      <c r="Q6" s="590" t="s">
        <v>94</v>
      </c>
      <c r="R6" s="831" t="s">
        <v>95</v>
      </c>
      <c r="S6" s="831"/>
      <c r="T6" s="71"/>
    </row>
    <row r="7" spans="1:20" ht="15" customHeight="1">
      <c r="A7" s="71"/>
      <c r="B7" s="77"/>
      <c r="C7" s="254"/>
      <c r="D7" s="78" t="s">
        <v>97</v>
      </c>
      <c r="E7" s="75"/>
      <c r="F7" s="75"/>
      <c r="G7" s="75"/>
      <c r="H7" s="75"/>
      <c r="I7" s="856">
        <v>7.66</v>
      </c>
      <c r="J7" s="856"/>
      <c r="K7" s="857"/>
      <c r="L7" s="73"/>
      <c r="M7" s="832" t="s">
        <v>98</v>
      </c>
      <c r="N7" s="832"/>
      <c r="O7" s="322">
        <v>57.74</v>
      </c>
      <c r="P7" s="591">
        <v>2</v>
      </c>
      <c r="Q7" s="261">
        <f>(P7/12)</f>
        <v>0.16666666666666666</v>
      </c>
      <c r="R7" s="833">
        <f>(Q7*O7)</f>
        <v>9.623333333333333</v>
      </c>
      <c r="S7" s="833"/>
      <c r="T7" s="71"/>
    </row>
    <row r="8" spans="1:20" ht="15" customHeight="1">
      <c r="A8" s="71"/>
      <c r="B8" s="77"/>
      <c r="C8" s="254"/>
      <c r="D8" s="78"/>
      <c r="E8" s="75"/>
      <c r="F8" s="75"/>
      <c r="G8" s="75"/>
      <c r="H8" s="75"/>
      <c r="I8" s="844"/>
      <c r="J8" s="844"/>
      <c r="K8" s="845"/>
      <c r="L8" s="73"/>
      <c r="M8" s="832" t="s">
        <v>99</v>
      </c>
      <c r="N8" s="832"/>
      <c r="O8" s="322">
        <v>56.53</v>
      </c>
      <c r="P8" s="592">
        <v>3</v>
      </c>
      <c r="Q8" s="261">
        <f>(P8/12)</f>
        <v>0.25</v>
      </c>
      <c r="R8" s="833">
        <f>(Q8*O8)</f>
        <v>14.1325</v>
      </c>
      <c r="S8" s="833"/>
      <c r="T8" s="71"/>
    </row>
    <row r="9" spans="1:20" ht="15" customHeight="1">
      <c r="A9" s="71"/>
      <c r="B9" s="81"/>
      <c r="C9" s="254" t="s">
        <v>100</v>
      </c>
      <c r="D9" s="74"/>
      <c r="E9" s="75"/>
      <c r="F9" s="75"/>
      <c r="G9" s="75"/>
      <c r="H9" s="75"/>
      <c r="I9" s="78"/>
      <c r="J9" s="78"/>
      <c r="K9" s="255"/>
      <c r="L9" s="73"/>
      <c r="M9" s="846" t="s">
        <v>152</v>
      </c>
      <c r="N9" s="846"/>
      <c r="O9" s="225">
        <v>63.49</v>
      </c>
      <c r="P9" s="229">
        <v>2</v>
      </c>
      <c r="Q9" s="261">
        <f>(P9/12)</f>
        <v>0.16666666666666666</v>
      </c>
      <c r="R9" s="833">
        <f>(Q9*O9)</f>
        <v>10.581666666666667</v>
      </c>
      <c r="S9" s="833"/>
      <c r="T9" s="71"/>
    </row>
    <row r="10" spans="1:20" ht="15" customHeight="1">
      <c r="A10" s="71"/>
      <c r="B10" s="82"/>
      <c r="C10" s="254"/>
      <c r="D10" s="78" t="s">
        <v>101</v>
      </c>
      <c r="E10" s="75"/>
      <c r="F10" s="75"/>
      <c r="G10" s="75"/>
      <c r="H10" s="75"/>
      <c r="I10" s="858">
        <v>34.85</v>
      </c>
      <c r="J10" s="858"/>
      <c r="K10" s="859"/>
      <c r="L10" s="73"/>
      <c r="T10" s="71"/>
    </row>
    <row r="11" spans="1:20" ht="15.75" customHeight="1" thickBot="1">
      <c r="A11" s="71"/>
      <c r="B11" s="77"/>
      <c r="C11" s="254"/>
      <c r="D11" s="78" t="s">
        <v>148</v>
      </c>
      <c r="E11" s="75"/>
      <c r="F11" s="75"/>
      <c r="G11" s="75"/>
      <c r="H11" s="75"/>
      <c r="I11" s="822">
        <v>36.85</v>
      </c>
      <c r="J11" s="822"/>
      <c r="K11" s="823"/>
      <c r="L11" s="73"/>
      <c r="M11" s="200" t="s">
        <v>136</v>
      </c>
      <c r="T11" s="71"/>
    </row>
    <row r="12" spans="1:20" ht="15" customHeight="1">
      <c r="A12" s="71"/>
      <c r="B12" s="77"/>
      <c r="C12" s="254"/>
      <c r="D12" s="78" t="s">
        <v>149</v>
      </c>
      <c r="E12" s="75"/>
      <c r="F12" s="75"/>
      <c r="G12" s="75"/>
      <c r="H12" s="75"/>
      <c r="I12" s="822">
        <v>42.87</v>
      </c>
      <c r="J12" s="822"/>
      <c r="K12" s="823"/>
      <c r="L12" s="73"/>
      <c r="M12" s="264" t="s">
        <v>138</v>
      </c>
      <c r="N12" s="265" t="s">
        <v>139</v>
      </c>
      <c r="O12" s="265" t="s">
        <v>140</v>
      </c>
      <c r="P12" s="265" t="s">
        <v>141</v>
      </c>
      <c r="R12" s="71"/>
      <c r="T12" s="71"/>
    </row>
    <row r="13" spans="1:20" ht="15" customHeight="1" thickBot="1">
      <c r="A13" s="71"/>
      <c r="B13" s="77"/>
      <c r="C13" s="254"/>
      <c r="D13" s="78" t="s">
        <v>150</v>
      </c>
      <c r="E13" s="75"/>
      <c r="F13" s="75"/>
      <c r="G13" s="75"/>
      <c r="H13" s="75"/>
      <c r="I13" s="822">
        <v>47.42</v>
      </c>
      <c r="J13" s="822"/>
      <c r="K13" s="823"/>
      <c r="L13" s="73"/>
      <c r="M13" s="266" t="s">
        <v>173</v>
      </c>
      <c r="N13" s="267" t="s">
        <v>174</v>
      </c>
      <c r="O13" s="268">
        <v>1766.62</v>
      </c>
      <c r="P13" s="268">
        <v>587.5</v>
      </c>
      <c r="R13" s="71"/>
      <c r="T13" s="71"/>
    </row>
    <row r="14" spans="1:20" ht="15" customHeight="1">
      <c r="A14" s="71"/>
      <c r="B14" s="77"/>
      <c r="C14" s="499"/>
      <c r="D14" s="500"/>
      <c r="E14" s="598"/>
      <c r="F14" s="598"/>
      <c r="G14" s="598"/>
      <c r="H14" s="598"/>
      <c r="I14" s="864"/>
      <c r="J14" s="864"/>
      <c r="K14" s="865"/>
      <c r="L14" s="73"/>
      <c r="M14" s="860"/>
      <c r="N14" s="860"/>
      <c r="O14" s="860"/>
      <c r="P14" s="860"/>
      <c r="Q14" s="860"/>
      <c r="R14" s="860"/>
      <c r="S14" s="860"/>
      <c r="T14" s="71"/>
    </row>
    <row r="15" spans="1:19" ht="15" customHeight="1">
      <c r="A15" s="71"/>
      <c r="B15" s="82"/>
      <c r="C15" s="836" t="s">
        <v>106</v>
      </c>
      <c r="D15" s="837"/>
      <c r="E15" s="837"/>
      <c r="F15" s="837"/>
      <c r="G15" s="837"/>
      <c r="H15" s="837"/>
      <c r="I15" s="838"/>
      <c r="J15" s="838"/>
      <c r="K15" s="839"/>
      <c r="L15" s="73"/>
      <c r="M15" s="860"/>
      <c r="N15" s="860"/>
      <c r="O15" s="860"/>
      <c r="P15" s="860"/>
      <c r="Q15" s="860"/>
      <c r="R15" s="860"/>
      <c r="S15" s="860"/>
    </row>
    <row r="16" spans="1:19" ht="15" customHeight="1">
      <c r="A16" s="71"/>
      <c r="B16" s="81"/>
      <c r="C16" s="840" t="s">
        <v>41</v>
      </c>
      <c r="D16" s="841"/>
      <c r="E16" s="841"/>
      <c r="F16" s="841"/>
      <c r="G16" s="841"/>
      <c r="H16" s="841"/>
      <c r="I16" s="824">
        <f>Parametro!E36</f>
        <v>0.14179999999999998</v>
      </c>
      <c r="J16" s="824"/>
      <c r="K16" s="825"/>
      <c r="L16" s="73"/>
      <c r="M16" s="861" t="s">
        <v>102</v>
      </c>
      <c r="N16" s="861"/>
      <c r="O16" s="861"/>
      <c r="P16" s="861"/>
      <c r="Q16" s="861"/>
      <c r="R16" s="861"/>
      <c r="S16" s="861"/>
    </row>
    <row r="17" spans="1:20" ht="15" customHeight="1">
      <c r="A17" s="71"/>
      <c r="B17" s="81"/>
      <c r="C17" s="826"/>
      <c r="D17" s="827"/>
      <c r="E17" s="827"/>
      <c r="F17" s="827"/>
      <c r="G17" s="827"/>
      <c r="H17" s="827"/>
      <c r="I17" s="852"/>
      <c r="J17" s="852"/>
      <c r="K17" s="853"/>
      <c r="L17" s="73"/>
      <c r="M17" s="83" t="s">
        <v>103</v>
      </c>
      <c r="N17" s="84"/>
      <c r="O17" s="84"/>
      <c r="P17" s="84"/>
      <c r="Q17" s="84"/>
      <c r="R17" s="84"/>
      <c r="S17" s="85"/>
      <c r="T17" s="71"/>
    </row>
    <row r="18" spans="1:20" ht="15" customHeight="1">
      <c r="A18" s="71"/>
      <c r="B18" s="81"/>
      <c r="C18" s="71"/>
      <c r="D18" s="854"/>
      <c r="E18" s="854"/>
      <c r="F18" s="854"/>
      <c r="G18" s="854"/>
      <c r="H18" s="75"/>
      <c r="I18" s="869"/>
      <c r="J18" s="869"/>
      <c r="K18" s="869"/>
      <c r="L18" s="71"/>
      <c r="M18" s="83" t="s">
        <v>399</v>
      </c>
      <c r="N18" s="84"/>
      <c r="O18" s="84"/>
      <c r="P18" s="84"/>
      <c r="Q18" s="84"/>
      <c r="R18" s="84"/>
      <c r="S18" s="85"/>
      <c r="T18" s="71"/>
    </row>
    <row r="19" spans="1:20" ht="15" customHeight="1">
      <c r="A19" s="71"/>
      <c r="B19" s="81"/>
      <c r="C19" s="251" t="s">
        <v>147</v>
      </c>
      <c r="D19" s="252"/>
      <c r="E19" s="252"/>
      <c r="F19" s="252"/>
      <c r="G19" s="252"/>
      <c r="H19" s="252"/>
      <c r="I19" s="866"/>
      <c r="J19" s="866"/>
      <c r="K19" s="867"/>
      <c r="L19" s="71"/>
      <c r="M19" s="855" t="s">
        <v>105</v>
      </c>
      <c r="N19" s="855"/>
      <c r="O19" s="855"/>
      <c r="P19" s="855"/>
      <c r="Q19" s="855"/>
      <c r="R19" s="855"/>
      <c r="S19" s="855"/>
      <c r="T19" s="71"/>
    </row>
    <row r="20" spans="1:20" ht="15" customHeight="1">
      <c r="A20" s="71"/>
      <c r="B20" s="81"/>
      <c r="C20" s="253" t="s">
        <v>9</v>
      </c>
      <c r="D20" s="84"/>
      <c r="E20" s="84"/>
      <c r="F20" s="84"/>
      <c r="G20" s="84"/>
      <c r="H20" s="847">
        <v>2108.89</v>
      </c>
      <c r="I20" s="848"/>
      <c r="J20" s="848"/>
      <c r="K20" s="849"/>
      <c r="L20" s="71"/>
      <c r="M20" s="855" t="s">
        <v>401</v>
      </c>
      <c r="N20" s="855"/>
      <c r="O20" s="855"/>
      <c r="P20" s="855"/>
      <c r="Q20" s="855"/>
      <c r="R20" s="855"/>
      <c r="S20" s="855"/>
      <c r="T20" s="71"/>
    </row>
    <row r="21" spans="1:20" ht="15.75" customHeight="1">
      <c r="A21" s="71"/>
      <c r="B21" s="81"/>
      <c r="C21" s="253" t="s">
        <v>151</v>
      </c>
      <c r="D21" s="84"/>
      <c r="E21" s="84"/>
      <c r="F21" s="84"/>
      <c r="G21" s="84"/>
      <c r="H21" s="847">
        <v>1466.61</v>
      </c>
      <c r="I21" s="848"/>
      <c r="J21" s="848"/>
      <c r="K21" s="849"/>
      <c r="L21" s="71"/>
      <c r="M21" s="855" t="s">
        <v>402</v>
      </c>
      <c r="N21" s="855"/>
      <c r="O21" s="855"/>
      <c r="P21" s="855"/>
      <c r="Q21" s="855"/>
      <c r="R21" s="855"/>
      <c r="S21" s="855"/>
      <c r="T21" s="71"/>
    </row>
    <row r="22" spans="1:20" ht="15" customHeight="1">
      <c r="A22" s="71"/>
      <c r="B22" s="86"/>
      <c r="C22" s="253"/>
      <c r="D22" s="84"/>
      <c r="E22" s="84"/>
      <c r="F22" s="84"/>
      <c r="G22" s="84"/>
      <c r="H22" s="847"/>
      <c r="I22" s="848"/>
      <c r="J22" s="848"/>
      <c r="K22" s="849"/>
      <c r="L22" s="71"/>
      <c r="M22" s="868" t="s">
        <v>403</v>
      </c>
      <c r="N22" s="868"/>
      <c r="O22" s="868"/>
      <c r="P22" s="868"/>
      <c r="Q22" s="868"/>
      <c r="R22" s="868"/>
      <c r="S22" s="868"/>
      <c r="T22" s="71"/>
    </row>
    <row r="23" spans="1:20" ht="15" customHeight="1">
      <c r="A23" s="71"/>
      <c r="B23" s="77"/>
      <c r="C23" s="254" t="s">
        <v>108</v>
      </c>
      <c r="D23" s="75"/>
      <c r="E23" s="75"/>
      <c r="F23" s="75"/>
      <c r="G23" s="75"/>
      <c r="H23" s="75"/>
      <c r="I23" s="78"/>
      <c r="J23" s="78"/>
      <c r="K23" s="255"/>
      <c r="L23" s="73"/>
      <c r="T23" s="71"/>
    </row>
    <row r="24" spans="1:20" ht="15" customHeight="1">
      <c r="A24" s="71"/>
      <c r="B24" s="77"/>
      <c r="C24" s="256"/>
      <c r="D24" s="78" t="s">
        <v>109</v>
      </c>
      <c r="E24" s="78"/>
      <c r="F24" s="75"/>
      <c r="G24" s="75"/>
      <c r="H24" s="75"/>
      <c r="I24" s="850">
        <v>135.95</v>
      </c>
      <c r="J24" s="850"/>
      <c r="K24" s="851"/>
      <c r="L24" s="73"/>
      <c r="T24" s="71"/>
    </row>
    <row r="25" spans="1:20" ht="15" customHeight="1">
      <c r="A25" s="71"/>
      <c r="B25" s="81"/>
      <c r="C25" s="256"/>
      <c r="D25" s="78" t="s">
        <v>110</v>
      </c>
      <c r="E25" s="78"/>
      <c r="F25" s="75"/>
      <c r="G25" s="75"/>
      <c r="H25" s="75"/>
      <c r="I25" s="862">
        <v>10.57</v>
      </c>
      <c r="J25" s="862"/>
      <c r="K25" s="863"/>
      <c r="L25" s="73"/>
      <c r="T25" s="71"/>
    </row>
    <row r="26" spans="1:20" ht="15" customHeight="1">
      <c r="A26" s="71"/>
      <c r="B26" s="81"/>
      <c r="C26" s="257"/>
      <c r="D26" s="78" t="s">
        <v>111</v>
      </c>
      <c r="E26" s="78"/>
      <c r="F26" s="78"/>
      <c r="G26" s="78"/>
      <c r="H26" s="78"/>
      <c r="I26" s="842">
        <v>0.01</v>
      </c>
      <c r="J26" s="842"/>
      <c r="K26" s="843"/>
      <c r="T26" s="71"/>
    </row>
    <row r="27" spans="1:20" ht="15.75" customHeight="1">
      <c r="A27" s="71"/>
      <c r="B27" s="81"/>
      <c r="C27" s="258"/>
      <c r="D27" s="259" t="s">
        <v>169</v>
      </c>
      <c r="E27" s="259"/>
      <c r="F27" s="259"/>
      <c r="G27" s="259"/>
      <c r="H27" s="834">
        <v>3235.39</v>
      </c>
      <c r="I27" s="834"/>
      <c r="J27" s="834"/>
      <c r="K27" s="835"/>
      <c r="T27" s="71"/>
    </row>
    <row r="28" spans="1:7" ht="15.75" customHeight="1">
      <c r="A28" s="71"/>
      <c r="B28" s="77"/>
      <c r="C28" s="80"/>
      <c r="D28" s="76"/>
      <c r="E28" s="76"/>
      <c r="F28" s="87"/>
      <c r="G28" s="81"/>
    </row>
    <row r="29" spans="1:2" ht="15" customHeight="1">
      <c r="A29" s="71"/>
      <c r="B29" s="77"/>
    </row>
    <row r="30" spans="1:25" ht="15" customHeight="1">
      <c r="A30" s="71"/>
      <c r="B30" s="80"/>
      <c r="Y30" s="71"/>
    </row>
    <row r="35" ht="31.5" customHeight="1"/>
    <row r="37" ht="24" customHeight="1"/>
  </sheetData>
  <sheetProtection password="CAEE" sheet="1" objects="1" scenarios="1" selectLockedCells="1" selectUnlockedCells="1"/>
  <mergeCells count="40">
    <mergeCell ref="R9:S9"/>
    <mergeCell ref="H22:K22"/>
    <mergeCell ref="M19:S19"/>
    <mergeCell ref="I25:K25"/>
    <mergeCell ref="I14:K14"/>
    <mergeCell ref="M15:S15"/>
    <mergeCell ref="I19:K19"/>
    <mergeCell ref="M20:S20"/>
    <mergeCell ref="M22:S22"/>
    <mergeCell ref="I18:K18"/>
    <mergeCell ref="I24:K24"/>
    <mergeCell ref="I17:K17"/>
    <mergeCell ref="H20:K20"/>
    <mergeCell ref="D18:G18"/>
    <mergeCell ref="M21:S21"/>
    <mergeCell ref="I7:K7"/>
    <mergeCell ref="I11:K11"/>
    <mergeCell ref="I10:K10"/>
    <mergeCell ref="M14:S14"/>
    <mergeCell ref="M16:S16"/>
    <mergeCell ref="H27:K27"/>
    <mergeCell ref="C15:H15"/>
    <mergeCell ref="I15:K15"/>
    <mergeCell ref="C16:H16"/>
    <mergeCell ref="I26:K26"/>
    <mergeCell ref="R8:S8"/>
    <mergeCell ref="I8:K8"/>
    <mergeCell ref="M9:N9"/>
    <mergeCell ref="M8:N8"/>
    <mergeCell ref="H21:K21"/>
    <mergeCell ref="I13:K13"/>
    <mergeCell ref="I16:K16"/>
    <mergeCell ref="C17:H17"/>
    <mergeCell ref="I12:K12"/>
    <mergeCell ref="A1:T3"/>
    <mergeCell ref="M5:S5"/>
    <mergeCell ref="M6:N6"/>
    <mergeCell ref="R6:S6"/>
    <mergeCell ref="M7:N7"/>
    <mergeCell ref="R7:S7"/>
  </mergeCells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C139"/>
  <sheetViews>
    <sheetView showGridLines="0" zoomScalePageLayoutView="0" workbookViewId="0" topLeftCell="A1">
      <selection activeCell="P17" sqref="P17"/>
    </sheetView>
  </sheetViews>
  <sheetFormatPr defaultColWidth="9.140625" defaultRowHeight="15" customHeight="1"/>
  <cols>
    <col min="1" max="1" width="1.421875" style="65" customWidth="1"/>
    <col min="2" max="2" width="2.7109375" style="65" customWidth="1"/>
    <col min="3" max="3" width="3.7109375" style="65" customWidth="1"/>
    <col min="4" max="4" width="6.00390625" style="65" customWidth="1"/>
    <col min="5" max="5" width="6.140625" style="65" customWidth="1"/>
    <col min="6" max="6" width="8.421875" style="65" customWidth="1"/>
    <col min="7" max="7" width="9.140625" style="65" customWidth="1"/>
    <col min="8" max="8" width="6.00390625" style="65" customWidth="1"/>
    <col min="9" max="9" width="4.28125" style="65" customWidth="1"/>
    <col min="10" max="10" width="1.421875" style="65" customWidth="1"/>
    <col min="11" max="11" width="2.8515625" style="65" customWidth="1"/>
    <col min="12" max="12" width="6.140625" style="65" customWidth="1"/>
    <col min="13" max="13" width="19.7109375" style="65" customWidth="1"/>
    <col min="14" max="14" width="13.8515625" style="65" customWidth="1"/>
    <col min="15" max="15" width="12.7109375" style="65" customWidth="1"/>
    <col min="16" max="17" width="13.00390625" style="65" customWidth="1"/>
    <col min="18" max="20" width="12.57421875" style="65" customWidth="1"/>
    <col min="21" max="21" width="14.00390625" style="65" customWidth="1"/>
    <col min="22" max="16384" width="9.140625" style="65" customWidth="1"/>
  </cols>
  <sheetData>
    <row r="1" spans="1:29" ht="21" customHeight="1">
      <c r="A1" s="528"/>
      <c r="B1" s="529"/>
      <c r="C1" s="529" t="s">
        <v>39</v>
      </c>
      <c r="D1" s="529"/>
      <c r="E1" s="529"/>
      <c r="F1" s="529"/>
      <c r="G1" s="529"/>
      <c r="H1" s="530"/>
      <c r="I1" s="530"/>
      <c r="J1" s="530"/>
      <c r="K1" s="530"/>
      <c r="L1" s="530"/>
      <c r="M1" s="530"/>
      <c r="N1" s="530"/>
      <c r="O1" s="531"/>
      <c r="P1" s="296"/>
      <c r="Q1" s="296"/>
      <c r="R1" s="296"/>
      <c r="S1" s="296"/>
      <c r="T1" s="296"/>
      <c r="U1" s="296"/>
      <c r="V1" s="294"/>
      <c r="W1" s="294"/>
      <c r="X1" s="294"/>
      <c r="Y1" s="294"/>
      <c r="Z1" s="294"/>
      <c r="AA1" s="294"/>
      <c r="AB1" s="294"/>
      <c r="AC1" s="294"/>
    </row>
    <row r="2" spans="1:29" ht="21" customHeight="1">
      <c r="A2" s="532"/>
      <c r="B2" s="533"/>
      <c r="C2" s="533"/>
      <c r="D2" s="533"/>
      <c r="E2" s="533"/>
      <c r="F2" s="534" t="s">
        <v>188</v>
      </c>
      <c r="G2" s="534"/>
      <c r="H2" s="534"/>
      <c r="I2" s="534"/>
      <c r="J2" s="534"/>
      <c r="K2" s="534"/>
      <c r="L2" s="534"/>
      <c r="M2" s="534"/>
      <c r="N2" s="534"/>
      <c r="O2" s="535"/>
      <c r="P2" s="292"/>
      <c r="Q2" s="292"/>
      <c r="R2" s="292"/>
      <c r="S2" s="292"/>
      <c r="T2" s="293"/>
      <c r="U2" s="293"/>
      <c r="V2" s="294"/>
      <c r="W2" s="294"/>
      <c r="X2" s="294"/>
      <c r="Y2" s="294"/>
      <c r="Z2" s="294"/>
      <c r="AA2" s="294"/>
      <c r="AB2" s="294"/>
      <c r="AC2" s="294"/>
    </row>
    <row r="3" spans="1:29" ht="21" customHeight="1">
      <c r="A3" s="532"/>
      <c r="B3" s="533"/>
      <c r="C3" s="533"/>
      <c r="D3" s="533"/>
      <c r="E3" s="533"/>
      <c r="F3" s="536"/>
      <c r="G3" s="536"/>
      <c r="H3" s="536"/>
      <c r="I3" s="536"/>
      <c r="J3" s="536"/>
      <c r="K3" s="536"/>
      <c r="L3" s="536"/>
      <c r="M3" s="536"/>
      <c r="N3" s="536"/>
      <c r="O3" s="537"/>
      <c r="P3" s="295"/>
      <c r="Q3" s="295"/>
      <c r="R3" s="295"/>
      <c r="S3" s="295"/>
      <c r="T3" s="293"/>
      <c r="U3" s="293"/>
      <c r="V3" s="294"/>
      <c r="W3" s="294"/>
      <c r="X3" s="294"/>
      <c r="Y3" s="294"/>
      <c r="Z3" s="294"/>
      <c r="AA3" s="294"/>
      <c r="AB3" s="294"/>
      <c r="AC3" s="294"/>
    </row>
    <row r="4" spans="1:29" ht="21" customHeight="1" thickBot="1">
      <c r="A4" s="617"/>
      <c r="B4" s="618"/>
      <c r="C4" s="618"/>
      <c r="D4" s="618"/>
      <c r="E4" s="618"/>
      <c r="F4" s="619"/>
      <c r="G4" s="619"/>
      <c r="H4" s="620" t="s">
        <v>112</v>
      </c>
      <c r="I4" s="620"/>
      <c r="J4" s="620"/>
      <c r="K4" s="620"/>
      <c r="L4" s="620"/>
      <c r="M4" s="620"/>
      <c r="N4" s="620"/>
      <c r="O4" s="621"/>
      <c r="P4" s="295"/>
      <c r="Q4" s="295"/>
      <c r="R4" s="295"/>
      <c r="S4" s="295"/>
      <c r="T4" s="293"/>
      <c r="U4" s="293"/>
      <c r="V4" s="294"/>
      <c r="W4" s="294"/>
      <c r="X4" s="294"/>
      <c r="Y4" s="294"/>
      <c r="Z4" s="294"/>
      <c r="AA4" s="294"/>
      <c r="AB4" s="294"/>
      <c r="AC4" s="294"/>
    </row>
    <row r="5" spans="1:23" ht="15" customHeight="1" thickBot="1">
      <c r="A5" s="341"/>
      <c r="B5" s="114" t="s">
        <v>113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342"/>
      <c r="P5" s="71"/>
      <c r="Q5" s="71"/>
      <c r="R5" s="71"/>
      <c r="S5" s="71"/>
      <c r="T5" s="71"/>
      <c r="U5" s="84"/>
      <c r="V5" s="89"/>
      <c r="W5" s="89"/>
    </row>
    <row r="6" spans="1:16" ht="15" customHeight="1" thickBot="1">
      <c r="A6" s="341"/>
      <c r="B6" s="90" t="s">
        <v>114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34" t="s">
        <v>156</v>
      </c>
      <c r="O6" s="343"/>
      <c r="P6" s="92"/>
    </row>
    <row r="7" spans="1:16" ht="15" customHeight="1">
      <c r="A7" s="341"/>
      <c r="B7" s="93"/>
      <c r="C7" s="84" t="s">
        <v>177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235">
        <v>3</v>
      </c>
      <c r="O7" s="343"/>
      <c r="P7" s="92"/>
    </row>
    <row r="8" spans="1:16" ht="15" customHeight="1" thickBot="1">
      <c r="A8" s="341"/>
      <c r="B8" s="93"/>
      <c r="C8" s="84" t="s">
        <v>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236">
        <v>7.66</v>
      </c>
      <c r="O8" s="344"/>
      <c r="P8" s="94"/>
    </row>
    <row r="9" spans="1:16" ht="15" customHeight="1" thickBot="1">
      <c r="A9" s="345"/>
      <c r="B9" s="95"/>
      <c r="C9" s="96" t="s">
        <v>115</v>
      </c>
      <c r="D9" s="96"/>
      <c r="E9" s="96"/>
      <c r="F9" s="96"/>
      <c r="G9" s="96"/>
      <c r="H9" s="96"/>
      <c r="I9" s="96"/>
      <c r="J9" s="96"/>
      <c r="K9" s="91"/>
      <c r="L9" s="91"/>
      <c r="M9" s="96"/>
      <c r="N9" s="237">
        <f>N8/N7</f>
        <v>2.5533333333333332</v>
      </c>
      <c r="O9" s="344"/>
      <c r="P9" s="94"/>
    </row>
    <row r="10" spans="1:16" ht="15" customHeight="1">
      <c r="A10" s="345"/>
      <c r="B10" s="97"/>
      <c r="C10" s="98"/>
      <c r="D10" s="98"/>
      <c r="E10" s="98"/>
      <c r="F10" s="98"/>
      <c r="G10" s="98"/>
      <c r="H10" s="98"/>
      <c r="I10" s="98"/>
      <c r="J10" s="98"/>
      <c r="K10" s="88"/>
      <c r="L10" s="88"/>
      <c r="M10" s="98"/>
      <c r="N10" s="238"/>
      <c r="O10" s="346"/>
      <c r="P10" s="89"/>
    </row>
    <row r="11" spans="1:16" ht="15" customHeight="1" thickBot="1">
      <c r="A11" s="341"/>
      <c r="B11" s="99" t="s">
        <v>12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39"/>
      <c r="O11" s="346"/>
      <c r="P11" s="89"/>
    </row>
    <row r="12" spans="1:16" ht="15" customHeight="1">
      <c r="A12" s="341"/>
      <c r="B12" s="93"/>
      <c r="C12" s="84" t="s">
        <v>178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604">
        <v>0.0035</v>
      </c>
      <c r="O12" s="346"/>
      <c r="P12" s="89"/>
    </row>
    <row r="13" spans="1:16" ht="15" customHeight="1">
      <c r="A13" s="341"/>
      <c r="B13" s="93"/>
      <c r="C13" s="6" t="s">
        <v>192</v>
      </c>
      <c r="D13" s="6"/>
      <c r="E13" s="6"/>
      <c r="F13" s="6"/>
      <c r="G13" s="6"/>
      <c r="H13" s="6"/>
      <c r="I13" s="6"/>
      <c r="J13" s="6"/>
      <c r="K13" s="84"/>
      <c r="L13" s="84"/>
      <c r="M13" s="84"/>
      <c r="N13" s="605">
        <f>Parametro!F13</f>
        <v>0.0853825</v>
      </c>
      <c r="O13" s="346"/>
      <c r="P13" s="89"/>
    </row>
    <row r="14" spans="1:16" ht="15" customHeight="1">
      <c r="A14" s="341"/>
      <c r="B14" s="93"/>
      <c r="C14" s="6" t="s">
        <v>193</v>
      </c>
      <c r="D14" s="6"/>
      <c r="E14" s="6"/>
      <c r="F14" s="6"/>
      <c r="G14" s="6"/>
      <c r="H14" s="6"/>
      <c r="I14" s="6"/>
      <c r="J14" s="6"/>
      <c r="K14" s="84"/>
      <c r="L14" s="84"/>
      <c r="M14" s="84"/>
      <c r="N14" s="605">
        <f>Parametro!F17</f>
        <v>0.0036850000000000003</v>
      </c>
      <c r="O14" s="346"/>
      <c r="P14" s="89"/>
    </row>
    <row r="15" spans="1:16" ht="15" customHeight="1">
      <c r="A15" s="341"/>
      <c r="B15" s="93"/>
      <c r="C15" s="6" t="s">
        <v>194</v>
      </c>
      <c r="D15" s="6"/>
      <c r="E15" s="6"/>
      <c r="F15" s="6"/>
      <c r="G15" s="6"/>
      <c r="H15" s="6"/>
      <c r="I15" s="6"/>
      <c r="J15" s="6"/>
      <c r="K15" s="84"/>
      <c r="L15" s="84"/>
      <c r="M15" s="84"/>
      <c r="N15" s="605">
        <f>Parametro!F21</f>
        <v>0.02250675</v>
      </c>
      <c r="O15" s="346"/>
      <c r="P15" s="89"/>
    </row>
    <row r="16" spans="1:16" ht="15" customHeight="1" thickBot="1">
      <c r="A16" s="341"/>
      <c r="B16" s="93"/>
      <c r="C16" s="6" t="s">
        <v>195</v>
      </c>
      <c r="D16" s="6"/>
      <c r="E16" s="6"/>
      <c r="F16" s="6"/>
      <c r="G16" s="6"/>
      <c r="H16" s="6"/>
      <c r="I16" s="6"/>
      <c r="J16" s="6"/>
      <c r="K16" s="84"/>
      <c r="L16" s="84"/>
      <c r="M16" s="84"/>
      <c r="N16" s="605">
        <f>Parametro!F25</f>
        <v>0.0059275000000000005</v>
      </c>
      <c r="O16" s="346"/>
      <c r="P16" s="89"/>
    </row>
    <row r="17" spans="1:16" ht="15" customHeight="1" thickBot="1">
      <c r="A17" s="341"/>
      <c r="B17" s="102"/>
      <c r="C17" s="103" t="s">
        <v>115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63">
        <f>SUM(N13:N16)</f>
        <v>0.11750174999999999</v>
      </c>
      <c r="O17" s="346"/>
      <c r="P17" s="89"/>
    </row>
    <row r="18" spans="1:16" ht="15" customHeight="1">
      <c r="A18" s="341"/>
      <c r="B18" s="9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241"/>
      <c r="O18" s="346"/>
      <c r="P18" s="89"/>
    </row>
    <row r="19" spans="1:16" ht="15" customHeight="1" thickBot="1">
      <c r="A19" s="341"/>
      <c r="B19" s="873" t="s">
        <v>16</v>
      </c>
      <c r="C19" s="873"/>
      <c r="D19" s="873"/>
      <c r="E19" s="873"/>
      <c r="F19" s="873"/>
      <c r="G19" s="873"/>
      <c r="H19" s="84"/>
      <c r="I19" s="84"/>
      <c r="J19" s="84"/>
      <c r="K19" s="84"/>
      <c r="L19" s="84"/>
      <c r="M19" s="84"/>
      <c r="N19" s="239"/>
      <c r="O19" s="346"/>
      <c r="P19" s="89"/>
    </row>
    <row r="20" spans="1:16" ht="15" customHeight="1">
      <c r="A20" s="341"/>
      <c r="B20" s="106"/>
      <c r="C20" s="874" t="s">
        <v>116</v>
      </c>
      <c r="D20" s="874"/>
      <c r="E20" s="874"/>
      <c r="F20" s="874"/>
      <c r="G20" s="874"/>
      <c r="H20" s="874"/>
      <c r="I20" s="874"/>
      <c r="J20" s="874"/>
      <c r="K20" s="88"/>
      <c r="L20" s="88"/>
      <c r="M20" s="88"/>
      <c r="N20" s="242">
        <v>125000</v>
      </c>
      <c r="O20" s="346"/>
      <c r="P20" s="89"/>
    </row>
    <row r="21" spans="1:16" ht="15" customHeight="1">
      <c r="A21" s="341"/>
      <c r="B21" s="104"/>
      <c r="C21" s="84" t="s">
        <v>22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243">
        <v>4</v>
      </c>
      <c r="O21" s="346"/>
      <c r="P21" s="89"/>
    </row>
    <row r="22" spans="1:16" ht="15" customHeight="1">
      <c r="A22" s="341"/>
      <c r="B22" s="93"/>
      <c r="C22" s="84" t="s">
        <v>24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244">
        <f>Parametro!C4</f>
        <v>1766.62</v>
      </c>
      <c r="O22" s="346"/>
      <c r="P22" s="89"/>
    </row>
    <row r="23" spans="1:16" ht="15" customHeight="1" thickBot="1">
      <c r="A23" s="341"/>
      <c r="B23" s="108"/>
      <c r="C23" s="100" t="s">
        <v>117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246">
        <f>Parametro!D4</f>
        <v>1175</v>
      </c>
      <c r="O23" s="346"/>
      <c r="P23" s="89"/>
    </row>
    <row r="24" spans="1:16" ht="15" customHeight="1" thickBot="1">
      <c r="A24" s="347"/>
      <c r="B24" s="102"/>
      <c r="C24" s="875" t="s">
        <v>118</v>
      </c>
      <c r="D24" s="875"/>
      <c r="E24" s="875"/>
      <c r="F24" s="875"/>
      <c r="G24" s="91"/>
      <c r="H24" s="91"/>
      <c r="I24" s="91"/>
      <c r="J24" s="91"/>
      <c r="K24" s="91"/>
      <c r="L24" s="91"/>
      <c r="M24" s="91"/>
      <c r="N24" s="240">
        <f>(SUM(N22:N23)*N21)/N20</f>
        <v>0.09413184</v>
      </c>
      <c r="O24" s="346"/>
      <c r="P24" s="89"/>
    </row>
    <row r="25" spans="1:16" ht="15" customHeight="1">
      <c r="A25" s="347"/>
      <c r="B25" s="93"/>
      <c r="C25" s="772" t="s">
        <v>30</v>
      </c>
      <c r="D25" s="772"/>
      <c r="E25" s="772"/>
      <c r="F25" s="772"/>
      <c r="G25" s="772"/>
      <c r="H25" s="772"/>
      <c r="I25" s="772"/>
      <c r="J25" s="772"/>
      <c r="K25" s="84"/>
      <c r="L25" s="84"/>
      <c r="M25" s="84"/>
      <c r="N25" s="242">
        <v>62500</v>
      </c>
      <c r="O25" s="346"/>
      <c r="P25" s="89"/>
    </row>
    <row r="26" spans="1:16" ht="15" customHeight="1">
      <c r="A26" s="347"/>
      <c r="B26" s="93"/>
      <c r="C26" s="84" t="s">
        <v>22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43">
        <v>2</v>
      </c>
      <c r="O26" s="346"/>
      <c r="P26" s="89"/>
    </row>
    <row r="27" spans="1:16" ht="15" customHeight="1" thickBot="1">
      <c r="A27" s="347"/>
      <c r="B27" s="93"/>
      <c r="C27" s="84" t="s">
        <v>24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244">
        <f>Parametro!C4</f>
        <v>1766.62</v>
      </c>
      <c r="O27" s="348"/>
      <c r="P27" s="111"/>
    </row>
    <row r="28" spans="1:16" ht="15" customHeight="1" thickBot="1">
      <c r="A28" s="347"/>
      <c r="B28" s="102"/>
      <c r="C28" s="875" t="s">
        <v>119</v>
      </c>
      <c r="D28" s="875"/>
      <c r="E28" s="875"/>
      <c r="F28" s="875"/>
      <c r="G28" s="91"/>
      <c r="H28" s="91"/>
      <c r="I28" s="91"/>
      <c r="J28" s="91"/>
      <c r="K28" s="91"/>
      <c r="L28" s="91"/>
      <c r="M28" s="91"/>
      <c r="N28" s="263">
        <f>SUM(N27:N27)*N26/N25</f>
        <v>0.05653184</v>
      </c>
      <c r="O28" s="346"/>
      <c r="P28" s="89"/>
    </row>
    <row r="29" spans="1:16" ht="15" customHeight="1" thickBot="1">
      <c r="A29" s="341"/>
      <c r="B29" s="112"/>
      <c r="C29" s="875" t="s">
        <v>37</v>
      </c>
      <c r="D29" s="875"/>
      <c r="E29" s="875"/>
      <c r="F29" s="875"/>
      <c r="G29" s="103"/>
      <c r="H29" s="103"/>
      <c r="I29" s="103"/>
      <c r="J29" s="103"/>
      <c r="K29" s="91"/>
      <c r="L29" s="91"/>
      <c r="M29" s="103"/>
      <c r="N29" s="262">
        <f>SUM(N24,N28)</f>
        <v>0.15066368</v>
      </c>
      <c r="O29" s="346"/>
      <c r="P29" s="89"/>
    </row>
    <row r="30" spans="1:16" ht="15" customHeight="1" thickBot="1">
      <c r="A30" s="341"/>
      <c r="B30" s="90" t="s">
        <v>38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247"/>
      <c r="O30" s="346"/>
      <c r="P30" s="89"/>
    </row>
    <row r="31" spans="1:16" ht="15" customHeight="1">
      <c r="A31" s="341"/>
      <c r="B31" s="93"/>
      <c r="C31" s="84" t="s">
        <v>120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245"/>
      <c r="O31" s="346"/>
      <c r="P31" s="89"/>
    </row>
    <row r="32" spans="1:16" ht="15" customHeight="1">
      <c r="A32" s="341"/>
      <c r="B32" s="93"/>
      <c r="C32" s="84" t="s">
        <v>170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48">
        <v>10000</v>
      </c>
      <c r="O32" s="346"/>
      <c r="P32" s="89"/>
    </row>
    <row r="33" spans="1:16" ht="15" customHeight="1">
      <c r="A33" s="341"/>
      <c r="B33" s="93"/>
      <c r="C33" s="84" t="s">
        <v>171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249">
        <f>Parametro!E36</f>
        <v>0.14179999999999998</v>
      </c>
      <c r="O33" s="348"/>
      <c r="P33" s="111"/>
    </row>
    <row r="34" spans="1:16" ht="15" customHeight="1" thickBot="1">
      <c r="A34" s="347"/>
      <c r="B34" s="93"/>
      <c r="C34" s="84" t="s">
        <v>172</v>
      </c>
      <c r="D34" s="84"/>
      <c r="E34" s="84"/>
      <c r="F34" s="84"/>
      <c r="G34" s="84"/>
      <c r="H34" s="84"/>
      <c r="I34" s="84"/>
      <c r="J34" s="84"/>
      <c r="K34" s="84"/>
      <c r="L34" s="84"/>
      <c r="M34" s="84" t="s">
        <v>39</v>
      </c>
      <c r="N34" s="249"/>
      <c r="O34" s="346"/>
      <c r="P34" s="89"/>
    </row>
    <row r="35" spans="1:16" ht="18.75" customHeight="1" thickBot="1">
      <c r="A35" s="341"/>
      <c r="B35" s="333" t="s">
        <v>121</v>
      </c>
      <c r="C35" s="173"/>
      <c r="D35" s="173"/>
      <c r="E35" s="173"/>
      <c r="F35" s="173"/>
      <c r="G35" s="173"/>
      <c r="H35" s="173"/>
      <c r="I35" s="173"/>
      <c r="J35" s="173"/>
      <c r="K35" s="88"/>
      <c r="L35" s="88"/>
      <c r="M35" s="173"/>
      <c r="N35" s="238">
        <f>SUM(N33:N34)</f>
        <v>0.14179999999999998</v>
      </c>
      <c r="O35" s="349"/>
      <c r="P35" s="113"/>
    </row>
    <row r="36" spans="1:16" ht="1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6"/>
      <c r="O36" s="346"/>
      <c r="P36" s="89"/>
    </row>
    <row r="37" spans="1:21" ht="15" customHeight="1" thickBot="1">
      <c r="A37" s="341"/>
      <c r="B37" s="337" t="s">
        <v>122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250">
        <f>SUM(N9,N17,N29,N35)</f>
        <v>2.9632987633333334</v>
      </c>
      <c r="O37" s="342"/>
      <c r="P37" s="84"/>
      <c r="Q37" s="84"/>
      <c r="R37" s="84"/>
      <c r="S37" s="84"/>
      <c r="T37" s="84"/>
      <c r="U37" s="71"/>
    </row>
    <row r="38" spans="1:21" ht="15" customHeight="1" thickBot="1">
      <c r="A38" s="341"/>
      <c r="B38" s="9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342"/>
      <c r="P38" s="84"/>
      <c r="Q38" s="84"/>
      <c r="R38" s="84"/>
      <c r="S38" s="84"/>
      <c r="T38" s="84"/>
      <c r="U38" s="71"/>
    </row>
    <row r="39" spans="1:21" ht="15" customHeight="1" thickBot="1">
      <c r="A39" s="350"/>
      <c r="B39" s="870" t="s">
        <v>123</v>
      </c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2"/>
      <c r="P39" s="71"/>
      <c r="Q39" s="71"/>
      <c r="R39" s="71"/>
      <c r="S39" s="71"/>
      <c r="T39" s="71"/>
      <c r="U39" s="71"/>
    </row>
    <row r="40" spans="1:21" ht="15" customHeight="1" thickBot="1">
      <c r="A40" s="71"/>
      <c r="B40" s="522"/>
      <c r="C40" s="523" t="s">
        <v>15</v>
      </c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71"/>
      <c r="Q40" s="71"/>
      <c r="R40" s="71"/>
      <c r="S40" s="71"/>
      <c r="T40" s="71"/>
      <c r="U40" s="71"/>
    </row>
    <row r="41" spans="1:21" ht="15" customHeight="1" thickBot="1">
      <c r="A41" s="71"/>
      <c r="B41" s="522"/>
      <c r="C41" s="525" t="s">
        <v>370</v>
      </c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7"/>
      <c r="P41" s="71"/>
      <c r="Q41" s="71"/>
      <c r="R41" s="71"/>
      <c r="S41" s="71"/>
      <c r="T41" s="71"/>
      <c r="U41" s="71"/>
    </row>
    <row r="42" spans="1:21" ht="15" customHeight="1">
      <c r="A42" s="71"/>
      <c r="B42" s="117"/>
      <c r="C42" s="118"/>
      <c r="D42" s="119"/>
      <c r="E42" s="119"/>
      <c r="F42" s="119"/>
      <c r="G42" s="119"/>
      <c r="H42" s="119"/>
      <c r="I42" s="119"/>
      <c r="J42" s="119"/>
      <c r="K42" s="88"/>
      <c r="L42" s="120" t="s">
        <v>124</v>
      </c>
      <c r="M42" s="119"/>
      <c r="N42" s="119"/>
      <c r="O42" s="606"/>
      <c r="P42" s="71"/>
      <c r="Q42" s="71"/>
      <c r="R42" s="71"/>
      <c r="S42" s="71"/>
      <c r="T42" s="71"/>
      <c r="U42" s="71"/>
    </row>
    <row r="43" spans="1:21" ht="15" customHeight="1">
      <c r="A43" s="71"/>
      <c r="B43" s="93"/>
      <c r="C43" s="121" t="s">
        <v>19</v>
      </c>
      <c r="D43" s="122"/>
      <c r="E43" s="122"/>
      <c r="F43" s="122" t="s">
        <v>20</v>
      </c>
      <c r="G43" s="122"/>
      <c r="H43" s="122"/>
      <c r="I43" s="84"/>
      <c r="J43" s="84"/>
      <c r="K43" s="84"/>
      <c r="L43" s="123" t="s">
        <v>125</v>
      </c>
      <c r="M43" s="123"/>
      <c r="N43" s="123"/>
      <c r="O43" s="607"/>
      <c r="P43" s="71"/>
      <c r="Q43" s="71"/>
      <c r="R43" s="71"/>
      <c r="S43" s="71"/>
      <c r="T43" s="71"/>
      <c r="U43" s="71"/>
    </row>
    <row r="44" spans="1:21" ht="15" customHeight="1">
      <c r="A44" s="71"/>
      <c r="B44" s="124"/>
      <c r="C44" s="876">
        <v>2022</v>
      </c>
      <c r="D44" s="876"/>
      <c r="E44" s="125">
        <v>0</v>
      </c>
      <c r="F44" s="125" t="s">
        <v>126</v>
      </c>
      <c r="G44" s="125">
        <v>1</v>
      </c>
      <c r="H44" s="122" t="s">
        <v>127</v>
      </c>
      <c r="I44" s="84"/>
      <c r="J44" s="84"/>
      <c r="K44" s="84"/>
      <c r="L44" s="126"/>
      <c r="M44" s="877" t="s">
        <v>371</v>
      </c>
      <c r="N44" s="877"/>
      <c r="O44" s="608">
        <v>0.1636</v>
      </c>
      <c r="P44" s="71"/>
      <c r="Q44" s="71"/>
      <c r="R44" s="71"/>
      <c r="S44" s="71"/>
      <c r="T44" s="71"/>
      <c r="U44" s="71"/>
    </row>
    <row r="45" spans="1:21" ht="15" customHeight="1">
      <c r="A45" s="71"/>
      <c r="B45" s="124"/>
      <c r="C45" s="876">
        <v>2021</v>
      </c>
      <c r="D45" s="876"/>
      <c r="E45" s="125">
        <v>1</v>
      </c>
      <c r="F45" s="125" t="s">
        <v>126</v>
      </c>
      <c r="G45" s="125">
        <v>2</v>
      </c>
      <c r="H45" s="122" t="s">
        <v>128</v>
      </c>
      <c r="I45" s="84"/>
      <c r="J45" s="84"/>
      <c r="K45" s="84"/>
      <c r="L45" s="126"/>
      <c r="M45" s="877" t="s">
        <v>372</v>
      </c>
      <c r="N45" s="877"/>
      <c r="O45" s="608">
        <v>0.1472</v>
      </c>
      <c r="P45" s="71"/>
      <c r="Q45" s="71"/>
      <c r="R45" s="71"/>
      <c r="S45" s="71"/>
      <c r="T45" s="71"/>
      <c r="U45" s="71"/>
    </row>
    <row r="46" spans="1:21" ht="15" customHeight="1">
      <c r="A46" s="71"/>
      <c r="B46" s="124"/>
      <c r="C46" s="876">
        <v>2020</v>
      </c>
      <c r="D46" s="876"/>
      <c r="E46" s="125">
        <v>2</v>
      </c>
      <c r="F46" s="125" t="s">
        <v>126</v>
      </c>
      <c r="G46" s="125">
        <v>3</v>
      </c>
      <c r="H46" s="122" t="s">
        <v>128</v>
      </c>
      <c r="I46" s="84"/>
      <c r="J46" s="84"/>
      <c r="K46" s="84"/>
      <c r="L46" s="126"/>
      <c r="M46" s="877" t="s">
        <v>373</v>
      </c>
      <c r="N46" s="877"/>
      <c r="O46" s="608">
        <v>0.1309</v>
      </c>
      <c r="P46" s="71"/>
      <c r="Q46" s="71"/>
      <c r="R46" s="71"/>
      <c r="S46" s="71"/>
      <c r="T46" s="71"/>
      <c r="U46" s="71"/>
    </row>
    <row r="47" spans="1:21" ht="15" customHeight="1">
      <c r="A47" s="71"/>
      <c r="B47" s="124"/>
      <c r="C47" s="876">
        <v>2019</v>
      </c>
      <c r="D47" s="876"/>
      <c r="E47" s="125">
        <v>3</v>
      </c>
      <c r="F47" s="125" t="s">
        <v>126</v>
      </c>
      <c r="G47" s="125">
        <v>4</v>
      </c>
      <c r="H47" s="122" t="s">
        <v>128</v>
      </c>
      <c r="I47" s="84"/>
      <c r="J47" s="84"/>
      <c r="K47" s="84"/>
      <c r="L47" s="126"/>
      <c r="M47" s="877" t="s">
        <v>374</v>
      </c>
      <c r="N47" s="877"/>
      <c r="O47" s="608">
        <v>0.1145</v>
      </c>
      <c r="P47" s="71"/>
      <c r="Q47" s="71"/>
      <c r="R47" s="71"/>
      <c r="S47" s="71"/>
      <c r="T47" s="71"/>
      <c r="U47" s="71"/>
    </row>
    <row r="48" spans="1:21" ht="15" customHeight="1">
      <c r="A48" s="71"/>
      <c r="B48" s="124"/>
      <c r="C48" s="876">
        <v>2018</v>
      </c>
      <c r="D48" s="876"/>
      <c r="E48" s="125">
        <v>4</v>
      </c>
      <c r="F48" s="125" t="s">
        <v>126</v>
      </c>
      <c r="G48" s="125">
        <v>5</v>
      </c>
      <c r="H48" s="122" t="s">
        <v>128</v>
      </c>
      <c r="I48" s="84"/>
      <c r="J48" s="84"/>
      <c r="K48" s="84"/>
      <c r="L48" s="126"/>
      <c r="M48" s="877" t="s">
        <v>375</v>
      </c>
      <c r="N48" s="877"/>
      <c r="O48" s="608">
        <v>0.0981</v>
      </c>
      <c r="P48" s="71"/>
      <c r="Q48" s="71"/>
      <c r="R48" s="71"/>
      <c r="S48" s="71"/>
      <c r="T48" s="71"/>
      <c r="U48" s="71"/>
    </row>
    <row r="49" spans="1:21" ht="15" customHeight="1">
      <c r="A49" s="71"/>
      <c r="B49" s="124"/>
      <c r="C49" s="876">
        <v>2017</v>
      </c>
      <c r="D49" s="876"/>
      <c r="E49" s="125">
        <v>5</v>
      </c>
      <c r="F49" s="125" t="s">
        <v>126</v>
      </c>
      <c r="G49" s="125">
        <v>6</v>
      </c>
      <c r="H49" s="122" t="s">
        <v>128</v>
      </c>
      <c r="I49" s="84"/>
      <c r="J49" s="84"/>
      <c r="K49" s="84"/>
      <c r="L49" s="126"/>
      <c r="M49" s="877" t="s">
        <v>376</v>
      </c>
      <c r="N49" s="877"/>
      <c r="O49" s="608">
        <v>0.0818</v>
      </c>
      <c r="P49" s="71"/>
      <c r="Q49" s="71"/>
      <c r="R49" s="71"/>
      <c r="S49" s="71"/>
      <c r="T49" s="71"/>
      <c r="U49" s="71"/>
    </row>
    <row r="50" spans="1:21" ht="15" customHeight="1">
      <c r="A50" s="71"/>
      <c r="B50" s="124"/>
      <c r="C50" s="876">
        <v>2016</v>
      </c>
      <c r="D50" s="876"/>
      <c r="E50" s="125">
        <v>6</v>
      </c>
      <c r="F50" s="125" t="s">
        <v>126</v>
      </c>
      <c r="G50" s="125">
        <v>7</v>
      </c>
      <c r="H50" s="122" t="s">
        <v>128</v>
      </c>
      <c r="I50" s="84"/>
      <c r="J50" s="84"/>
      <c r="K50" s="84"/>
      <c r="L50" s="126"/>
      <c r="M50" s="877" t="s">
        <v>377</v>
      </c>
      <c r="N50" s="877"/>
      <c r="O50" s="608">
        <v>0.0654</v>
      </c>
      <c r="P50" s="71"/>
      <c r="Q50" s="71"/>
      <c r="R50" s="71"/>
      <c r="S50" s="71"/>
      <c r="T50" s="71"/>
      <c r="U50" s="71"/>
    </row>
    <row r="51" spans="1:21" ht="15" customHeight="1">
      <c r="A51" s="71"/>
      <c r="B51" s="124"/>
      <c r="C51" s="876">
        <v>2015</v>
      </c>
      <c r="D51" s="876"/>
      <c r="E51" s="125">
        <v>7</v>
      </c>
      <c r="F51" s="125" t="s">
        <v>126</v>
      </c>
      <c r="G51" s="125">
        <v>8</v>
      </c>
      <c r="H51" s="122" t="s">
        <v>128</v>
      </c>
      <c r="I51" s="84"/>
      <c r="J51" s="84"/>
      <c r="K51" s="84"/>
      <c r="L51" s="126"/>
      <c r="M51" s="877" t="s">
        <v>378</v>
      </c>
      <c r="N51" s="877"/>
      <c r="O51" s="608">
        <v>0.049</v>
      </c>
      <c r="P51" s="71"/>
      <c r="Q51" s="71"/>
      <c r="R51" s="71"/>
      <c r="S51" s="71"/>
      <c r="T51" s="71"/>
      <c r="U51" s="71"/>
    </row>
    <row r="52" spans="1:21" ht="15" customHeight="1">
      <c r="A52" s="71"/>
      <c r="B52" s="124"/>
      <c r="C52" s="876">
        <v>2014</v>
      </c>
      <c r="D52" s="876"/>
      <c r="E52" s="125">
        <v>8</v>
      </c>
      <c r="F52" s="125" t="s">
        <v>126</v>
      </c>
      <c r="G52" s="125">
        <v>9</v>
      </c>
      <c r="H52" s="122" t="s">
        <v>128</v>
      </c>
      <c r="I52" s="84"/>
      <c r="J52" s="84"/>
      <c r="K52" s="84"/>
      <c r="L52" s="126"/>
      <c r="M52" s="877" t="s">
        <v>379</v>
      </c>
      <c r="N52" s="877"/>
      <c r="O52" s="608">
        <v>0.0327</v>
      </c>
      <c r="P52" s="71"/>
      <c r="Q52" s="71"/>
      <c r="R52" s="71"/>
      <c r="S52" s="71"/>
      <c r="T52" s="71"/>
      <c r="U52" s="71"/>
    </row>
    <row r="53" spans="1:21" ht="15" customHeight="1">
      <c r="A53" s="71"/>
      <c r="B53" s="124"/>
      <c r="C53" s="876">
        <v>2013</v>
      </c>
      <c r="D53" s="876"/>
      <c r="E53" s="125">
        <v>9</v>
      </c>
      <c r="F53" s="125" t="s">
        <v>126</v>
      </c>
      <c r="G53" s="125">
        <v>10</v>
      </c>
      <c r="H53" s="122" t="s">
        <v>128</v>
      </c>
      <c r="I53" s="84"/>
      <c r="J53" s="84"/>
      <c r="K53" s="84"/>
      <c r="L53" s="126"/>
      <c r="M53" s="877" t="s">
        <v>380</v>
      </c>
      <c r="N53" s="877"/>
      <c r="O53" s="608">
        <v>0.0163</v>
      </c>
      <c r="P53" s="71"/>
      <c r="Q53" s="71"/>
      <c r="R53" s="71"/>
      <c r="S53" s="71"/>
      <c r="T53" s="71"/>
      <c r="U53" s="71"/>
    </row>
    <row r="54" spans="1:21" ht="15" customHeight="1" thickBot="1">
      <c r="A54" s="71"/>
      <c r="B54" s="124"/>
      <c r="C54" s="876">
        <v>2012</v>
      </c>
      <c r="D54" s="876"/>
      <c r="E54" s="125">
        <v>10</v>
      </c>
      <c r="F54" s="125" t="s">
        <v>126</v>
      </c>
      <c r="G54" s="125">
        <v>11</v>
      </c>
      <c r="H54" s="122" t="s">
        <v>128</v>
      </c>
      <c r="I54" s="84"/>
      <c r="J54" s="84"/>
      <c r="K54" s="84"/>
      <c r="L54" s="126"/>
      <c r="M54" s="877" t="s">
        <v>369</v>
      </c>
      <c r="N54" s="877"/>
      <c r="O54" s="609">
        <v>0</v>
      </c>
      <c r="P54" s="71"/>
      <c r="Q54" s="71"/>
      <c r="R54" s="71"/>
      <c r="S54" s="71"/>
      <c r="T54" s="71"/>
      <c r="U54" s="71"/>
    </row>
    <row r="55" spans="1:21" ht="24" customHeight="1" thickBot="1">
      <c r="A55" s="71"/>
      <c r="B55" s="124"/>
      <c r="C55" s="538"/>
      <c r="D55" s="539" t="s">
        <v>26</v>
      </c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1" t="s">
        <v>39</v>
      </c>
      <c r="P55" s="71"/>
      <c r="Q55" s="71"/>
      <c r="R55" s="71"/>
      <c r="S55" s="71"/>
      <c r="T55" s="71"/>
      <c r="U55" s="71"/>
    </row>
    <row r="56" spans="1:21" ht="24" customHeight="1" thickBot="1">
      <c r="A56" s="71"/>
      <c r="B56" s="124"/>
      <c r="C56" s="542" t="s">
        <v>381</v>
      </c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4"/>
      <c r="P56" s="71"/>
      <c r="Q56" s="71"/>
      <c r="R56" s="71"/>
      <c r="S56" s="71"/>
      <c r="T56" s="71"/>
      <c r="U56" s="71"/>
    </row>
    <row r="57" spans="1:21" ht="24" customHeight="1">
      <c r="A57" s="71"/>
      <c r="B57" s="124"/>
      <c r="C57" s="128"/>
      <c r="D57" s="129"/>
      <c r="E57" s="129"/>
      <c r="F57" s="129"/>
      <c r="G57" s="129"/>
      <c r="H57" s="129"/>
      <c r="I57" s="129"/>
      <c r="J57" s="129"/>
      <c r="K57" s="88"/>
      <c r="L57" s="120" t="s">
        <v>124</v>
      </c>
      <c r="M57" s="129"/>
      <c r="N57" s="129"/>
      <c r="O57" s="130"/>
      <c r="P57" s="71"/>
      <c r="Q57" s="71"/>
      <c r="R57" s="71"/>
      <c r="S57" s="71"/>
      <c r="T57" s="71"/>
      <c r="U57" s="71"/>
    </row>
    <row r="58" spans="1:21" ht="24" customHeight="1">
      <c r="A58" s="71"/>
      <c r="B58" s="124"/>
      <c r="C58" s="121" t="s">
        <v>19</v>
      </c>
      <c r="D58" s="122"/>
      <c r="E58" s="122"/>
      <c r="F58" s="122" t="s">
        <v>20</v>
      </c>
      <c r="G58" s="122"/>
      <c r="H58" s="122"/>
      <c r="I58" s="122"/>
      <c r="J58" s="84"/>
      <c r="K58" s="84"/>
      <c r="L58" s="131" t="s">
        <v>21</v>
      </c>
      <c r="M58" s="131"/>
      <c r="N58" s="131"/>
      <c r="O58" s="132"/>
      <c r="P58" s="71"/>
      <c r="Q58" s="71"/>
      <c r="R58" s="71"/>
      <c r="S58" s="71"/>
      <c r="T58" s="71"/>
      <c r="U58" s="71"/>
    </row>
    <row r="59" spans="1:21" ht="24" customHeight="1">
      <c r="A59" s="71"/>
      <c r="B59" s="93"/>
      <c r="C59" s="121"/>
      <c r="D59" s="876">
        <v>2022</v>
      </c>
      <c r="E59" s="876"/>
      <c r="F59" s="125">
        <v>0</v>
      </c>
      <c r="G59" s="125" t="s">
        <v>126</v>
      </c>
      <c r="H59" s="125">
        <v>1</v>
      </c>
      <c r="I59" s="122" t="s">
        <v>127</v>
      </c>
      <c r="J59" s="133"/>
      <c r="K59" s="84"/>
      <c r="L59" s="878" t="s">
        <v>129</v>
      </c>
      <c r="M59" s="878"/>
      <c r="N59" s="133"/>
      <c r="O59" s="127">
        <v>0.12</v>
      </c>
      <c r="P59" s="71"/>
      <c r="Q59" s="71"/>
      <c r="R59" s="71"/>
      <c r="S59" s="71"/>
      <c r="T59" s="71"/>
      <c r="U59" s="71"/>
    </row>
    <row r="60" spans="1:21" ht="24" customHeight="1">
      <c r="A60" s="71"/>
      <c r="B60" s="93"/>
      <c r="C60" s="121"/>
      <c r="D60" s="876">
        <v>2021</v>
      </c>
      <c r="E60" s="876"/>
      <c r="F60" s="125">
        <v>1</v>
      </c>
      <c r="G60" s="125" t="s">
        <v>126</v>
      </c>
      <c r="H60" s="125">
        <v>2</v>
      </c>
      <c r="I60" s="122" t="s">
        <v>128</v>
      </c>
      <c r="J60" s="133"/>
      <c r="K60" s="84"/>
      <c r="L60" s="878" t="s">
        <v>382</v>
      </c>
      <c r="M60" s="878"/>
      <c r="N60" s="133"/>
      <c r="O60" s="127">
        <v>0.1004</v>
      </c>
      <c r="P60" s="71"/>
      <c r="Q60" s="71"/>
      <c r="R60" s="71"/>
      <c r="S60" s="71"/>
      <c r="T60" s="71"/>
      <c r="U60" s="71"/>
    </row>
    <row r="61" spans="1:21" ht="24" customHeight="1">
      <c r="A61" s="71"/>
      <c r="B61" s="93"/>
      <c r="C61" s="121"/>
      <c r="D61" s="876">
        <v>2020</v>
      </c>
      <c r="E61" s="876"/>
      <c r="F61" s="125">
        <v>2</v>
      </c>
      <c r="G61" s="125" t="s">
        <v>126</v>
      </c>
      <c r="H61" s="125">
        <v>3</v>
      </c>
      <c r="I61" s="122" t="s">
        <v>128</v>
      </c>
      <c r="J61" s="133"/>
      <c r="K61" s="84"/>
      <c r="L61" s="878" t="s">
        <v>383</v>
      </c>
      <c r="M61" s="878"/>
      <c r="N61" s="133"/>
      <c r="O61" s="127">
        <v>0.0827</v>
      </c>
      <c r="P61" s="71"/>
      <c r="Q61" s="71"/>
      <c r="R61" s="71"/>
      <c r="S61" s="71"/>
      <c r="T61" s="71"/>
      <c r="U61" s="71"/>
    </row>
    <row r="62" spans="1:21" ht="24" customHeight="1">
      <c r="A62" s="71"/>
      <c r="B62" s="93"/>
      <c r="C62" s="121"/>
      <c r="D62" s="876">
        <v>2019</v>
      </c>
      <c r="E62" s="876"/>
      <c r="F62" s="125">
        <v>3</v>
      </c>
      <c r="G62" s="125" t="s">
        <v>126</v>
      </c>
      <c r="H62" s="125">
        <v>4</v>
      </c>
      <c r="I62" s="122" t="s">
        <v>128</v>
      </c>
      <c r="J62" s="133"/>
      <c r="K62" s="84"/>
      <c r="L62" s="878" t="s">
        <v>384</v>
      </c>
      <c r="M62" s="878"/>
      <c r="N62" s="133"/>
      <c r="O62" s="127">
        <v>0.067</v>
      </c>
      <c r="P62" s="71"/>
      <c r="Q62" s="71"/>
      <c r="R62" s="71"/>
      <c r="S62" s="71"/>
      <c r="T62" s="71"/>
      <c r="U62" s="71"/>
    </row>
    <row r="63" spans="1:21" ht="24" customHeight="1">
      <c r="A63" s="71"/>
      <c r="B63" s="93"/>
      <c r="C63" s="121"/>
      <c r="D63" s="876">
        <v>2018</v>
      </c>
      <c r="E63" s="876"/>
      <c r="F63" s="125">
        <v>4</v>
      </c>
      <c r="G63" s="125" t="s">
        <v>126</v>
      </c>
      <c r="H63" s="125">
        <v>5</v>
      </c>
      <c r="I63" s="122" t="s">
        <v>128</v>
      </c>
      <c r="J63" s="133"/>
      <c r="K63" s="84"/>
      <c r="L63" s="878" t="s">
        <v>385</v>
      </c>
      <c r="M63" s="878"/>
      <c r="N63" s="133"/>
      <c r="O63" s="127">
        <v>0.0532</v>
      </c>
      <c r="P63" s="71"/>
      <c r="Q63" s="71"/>
      <c r="R63" s="71"/>
      <c r="S63" s="71"/>
      <c r="T63" s="71"/>
      <c r="U63" s="71"/>
    </row>
    <row r="64" spans="1:21" ht="24" customHeight="1">
      <c r="A64" s="71"/>
      <c r="B64" s="93"/>
      <c r="C64" s="121"/>
      <c r="D64" s="876">
        <v>2017</v>
      </c>
      <c r="E64" s="876"/>
      <c r="F64" s="125">
        <v>5</v>
      </c>
      <c r="G64" s="125" t="s">
        <v>126</v>
      </c>
      <c r="H64" s="125">
        <v>6</v>
      </c>
      <c r="I64" s="122" t="s">
        <v>128</v>
      </c>
      <c r="J64" s="133"/>
      <c r="K64" s="84"/>
      <c r="L64" s="878" t="s">
        <v>386</v>
      </c>
      <c r="M64" s="878"/>
      <c r="N64" s="133"/>
      <c r="O64" s="127">
        <v>0.0415</v>
      </c>
      <c r="P64" s="71"/>
      <c r="Q64" s="71"/>
      <c r="R64" s="71"/>
      <c r="S64" s="71"/>
      <c r="T64" s="71"/>
      <c r="U64" s="71"/>
    </row>
    <row r="65" spans="1:21" ht="24" customHeight="1">
      <c r="A65" s="71"/>
      <c r="B65" s="93"/>
      <c r="C65" s="121"/>
      <c r="D65" s="876">
        <v>2016</v>
      </c>
      <c r="E65" s="876"/>
      <c r="F65" s="125">
        <v>6</v>
      </c>
      <c r="G65" s="125" t="s">
        <v>126</v>
      </c>
      <c r="H65" s="125">
        <v>7</v>
      </c>
      <c r="I65" s="122" t="s">
        <v>128</v>
      </c>
      <c r="J65" s="133"/>
      <c r="K65" s="84"/>
      <c r="L65" s="878" t="s">
        <v>387</v>
      </c>
      <c r="M65" s="878"/>
      <c r="N65" s="133"/>
      <c r="O65" s="127">
        <v>0.0316</v>
      </c>
      <c r="P65" s="71"/>
      <c r="Q65" s="71"/>
      <c r="R65" s="71"/>
      <c r="S65" s="71"/>
      <c r="T65" s="71"/>
      <c r="U65" s="71"/>
    </row>
    <row r="66" spans="1:21" ht="24" customHeight="1">
      <c r="A66" s="71"/>
      <c r="B66" s="93"/>
      <c r="C66" s="121"/>
      <c r="D66" s="876">
        <v>2015</v>
      </c>
      <c r="E66" s="876"/>
      <c r="F66" s="125">
        <v>7</v>
      </c>
      <c r="G66" s="125" t="s">
        <v>126</v>
      </c>
      <c r="H66" s="125">
        <v>8</v>
      </c>
      <c r="I66" s="122" t="s">
        <v>128</v>
      </c>
      <c r="J66" s="133"/>
      <c r="K66" s="84"/>
      <c r="L66" s="879" t="s">
        <v>388</v>
      </c>
      <c r="M66" s="879"/>
      <c r="N66" s="133"/>
      <c r="O66" s="127">
        <v>0.0238</v>
      </c>
      <c r="P66" s="71"/>
      <c r="Q66" s="71"/>
      <c r="R66" s="71"/>
      <c r="S66" s="71"/>
      <c r="T66" s="71"/>
      <c r="U66" s="71"/>
    </row>
    <row r="67" spans="1:21" ht="24" customHeight="1">
      <c r="A67" s="71"/>
      <c r="B67" s="93"/>
      <c r="C67" s="121"/>
      <c r="D67" s="876">
        <v>2014</v>
      </c>
      <c r="E67" s="876"/>
      <c r="F67" s="125">
        <v>8</v>
      </c>
      <c r="G67" s="125" t="s">
        <v>126</v>
      </c>
      <c r="H67" s="125">
        <v>9</v>
      </c>
      <c r="I67" s="122" t="s">
        <v>128</v>
      </c>
      <c r="J67" s="133"/>
      <c r="K67" s="84"/>
      <c r="L67" s="878" t="s">
        <v>389</v>
      </c>
      <c r="M67" s="878"/>
      <c r="N67" s="133"/>
      <c r="O67" s="127">
        <v>0.0179</v>
      </c>
      <c r="P67" s="71"/>
      <c r="Q67" s="71"/>
      <c r="R67" s="71"/>
      <c r="S67" s="71"/>
      <c r="T67" s="71"/>
      <c r="U67" s="71"/>
    </row>
    <row r="68" spans="1:21" ht="24" customHeight="1">
      <c r="A68" s="71"/>
      <c r="B68" s="93"/>
      <c r="C68" s="121"/>
      <c r="D68" s="876">
        <v>2013</v>
      </c>
      <c r="E68" s="876"/>
      <c r="F68" s="125">
        <v>9</v>
      </c>
      <c r="G68" s="125" t="s">
        <v>126</v>
      </c>
      <c r="H68" s="125">
        <v>10</v>
      </c>
      <c r="I68" s="122" t="s">
        <v>128</v>
      </c>
      <c r="J68" s="133"/>
      <c r="K68" s="84"/>
      <c r="L68" s="878" t="s">
        <v>390</v>
      </c>
      <c r="M68" s="878"/>
      <c r="N68" s="133"/>
      <c r="O68" s="127">
        <v>0.0139</v>
      </c>
      <c r="P68" s="71"/>
      <c r="Q68" s="71"/>
      <c r="R68" s="71"/>
      <c r="S68" s="71"/>
      <c r="T68" s="71"/>
      <c r="U68" s="71"/>
    </row>
    <row r="69" spans="1:21" ht="24" customHeight="1">
      <c r="A69" s="71"/>
      <c r="B69" s="93"/>
      <c r="C69" s="121"/>
      <c r="D69" s="876">
        <v>2012</v>
      </c>
      <c r="E69" s="876"/>
      <c r="F69" s="125">
        <v>10</v>
      </c>
      <c r="G69" s="125" t="s">
        <v>126</v>
      </c>
      <c r="H69" s="125">
        <v>11</v>
      </c>
      <c r="I69" s="122" t="s">
        <v>128</v>
      </c>
      <c r="J69" s="133"/>
      <c r="K69" s="84"/>
      <c r="L69" s="878" t="s">
        <v>391</v>
      </c>
      <c r="M69" s="878"/>
      <c r="N69" s="133"/>
      <c r="O69" s="127">
        <v>0.012</v>
      </c>
      <c r="P69" s="71"/>
      <c r="Q69" s="71"/>
      <c r="R69" s="71"/>
      <c r="S69" s="71"/>
      <c r="T69" s="71"/>
      <c r="U69" s="71"/>
    </row>
    <row r="70" spans="1:21" ht="24" customHeight="1" thickBot="1">
      <c r="A70" s="71"/>
      <c r="B70" s="93"/>
      <c r="C70" s="10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5"/>
      <c r="P70" s="134"/>
      <c r="Q70" s="134"/>
      <c r="R70" s="134"/>
      <c r="S70" s="71"/>
      <c r="T70" s="71"/>
      <c r="U70" s="71"/>
    </row>
    <row r="71" spans="1:21" ht="15" customHeight="1" thickBot="1">
      <c r="A71" s="71"/>
      <c r="B71" s="885" t="s">
        <v>29</v>
      </c>
      <c r="C71" s="886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7"/>
      <c r="P71" s="134"/>
      <c r="Q71" s="134"/>
      <c r="R71" s="134"/>
      <c r="S71" s="71"/>
      <c r="T71" s="71"/>
      <c r="U71" s="71"/>
    </row>
    <row r="72" spans="1:21" ht="15" customHeight="1" thickBot="1">
      <c r="A72" s="71"/>
      <c r="B72" s="553"/>
      <c r="C72" s="554"/>
      <c r="D72" s="555" t="s">
        <v>130</v>
      </c>
      <c r="E72" s="556"/>
      <c r="F72" s="557"/>
      <c r="G72" s="557"/>
      <c r="H72" s="557"/>
      <c r="I72" s="557"/>
      <c r="J72" s="557"/>
      <c r="K72" s="557"/>
      <c r="L72" s="557"/>
      <c r="M72" s="557"/>
      <c r="N72" s="558"/>
      <c r="O72" s="559"/>
      <c r="P72" s="134"/>
      <c r="Q72" s="134"/>
      <c r="R72" s="134"/>
      <c r="S72" s="71"/>
      <c r="T72" s="71"/>
      <c r="U72" s="71"/>
    </row>
    <row r="73" spans="1:21" ht="15" customHeight="1">
      <c r="A73" s="71"/>
      <c r="B73" s="93"/>
      <c r="C73" s="116"/>
      <c r="D73" s="88"/>
      <c r="E73" s="772" t="s">
        <v>40</v>
      </c>
      <c r="F73" s="772"/>
      <c r="G73" s="772"/>
      <c r="H73" s="772"/>
      <c r="I73" s="88"/>
      <c r="J73" s="88"/>
      <c r="K73" s="135"/>
      <c r="L73" s="135"/>
      <c r="M73" s="88"/>
      <c r="N73" s="136"/>
      <c r="O73" s="137">
        <v>0</v>
      </c>
      <c r="P73" s="134"/>
      <c r="Q73" s="134"/>
      <c r="R73" s="134"/>
      <c r="S73" s="71"/>
      <c r="T73" s="71"/>
      <c r="U73" s="71"/>
    </row>
    <row r="74" spans="1:21" ht="15" customHeight="1">
      <c r="A74" s="71"/>
      <c r="B74" s="93"/>
      <c r="C74" s="93"/>
      <c r="D74" s="84"/>
      <c r="E74" s="772" t="s">
        <v>392</v>
      </c>
      <c r="F74" s="772"/>
      <c r="G74" s="772"/>
      <c r="H74" s="772"/>
      <c r="I74" s="84"/>
      <c r="J74" s="84"/>
      <c r="K74" s="138"/>
      <c r="L74" s="138"/>
      <c r="M74" s="84"/>
      <c r="N74" s="107"/>
      <c r="O74" s="139">
        <v>0</v>
      </c>
      <c r="P74" s="134"/>
      <c r="Q74" s="134"/>
      <c r="R74" s="71"/>
      <c r="S74" s="71"/>
      <c r="T74" s="71"/>
      <c r="U74" s="71"/>
    </row>
    <row r="75" spans="1:21" ht="15" customHeight="1">
      <c r="A75" s="71"/>
      <c r="B75" s="93"/>
      <c r="C75" s="93"/>
      <c r="D75" s="84"/>
      <c r="E75" s="772" t="s">
        <v>393</v>
      </c>
      <c r="F75" s="772"/>
      <c r="G75" s="772"/>
      <c r="H75" s="772"/>
      <c r="I75" s="84"/>
      <c r="J75" s="84"/>
      <c r="K75" s="138"/>
      <c r="L75" s="138"/>
      <c r="M75" s="84"/>
      <c r="N75" s="107"/>
      <c r="O75" s="139">
        <v>0</v>
      </c>
      <c r="P75" s="134"/>
      <c r="Q75" s="134"/>
      <c r="R75" s="71"/>
      <c r="S75" s="71"/>
      <c r="T75" s="71"/>
      <c r="U75" s="71"/>
    </row>
    <row r="76" spans="1:21" ht="15" customHeight="1">
      <c r="A76" s="71"/>
      <c r="B76" s="93"/>
      <c r="C76" s="93"/>
      <c r="D76" s="84"/>
      <c r="E76" s="772" t="s">
        <v>43</v>
      </c>
      <c r="F76" s="772"/>
      <c r="G76" s="772"/>
      <c r="H76" s="772"/>
      <c r="I76" s="84"/>
      <c r="J76" s="84"/>
      <c r="K76" s="138"/>
      <c r="L76" s="138"/>
      <c r="M76" s="84"/>
      <c r="N76" s="107"/>
      <c r="O76" s="139">
        <v>0</v>
      </c>
      <c r="P76" s="134"/>
      <c r="Q76" s="134"/>
      <c r="R76" s="71"/>
      <c r="S76" s="71"/>
      <c r="T76" s="71"/>
      <c r="U76" s="140"/>
    </row>
    <row r="77" spans="1:21" ht="24" customHeight="1">
      <c r="A77" s="71"/>
      <c r="B77" s="93"/>
      <c r="C77" s="93"/>
      <c r="D77" s="84"/>
      <c r="E77" s="772" t="s">
        <v>44</v>
      </c>
      <c r="F77" s="772"/>
      <c r="G77" s="772"/>
      <c r="H77" s="772"/>
      <c r="I77" s="84"/>
      <c r="J77" s="84"/>
      <c r="K77" s="138"/>
      <c r="L77" s="138"/>
      <c r="M77" s="84"/>
      <c r="N77" s="107"/>
      <c r="O77" s="139">
        <v>0</v>
      </c>
      <c r="P77" s="71"/>
      <c r="Q77" s="71"/>
      <c r="R77" s="141"/>
      <c r="S77" s="141"/>
      <c r="T77" s="141"/>
      <c r="U77" s="141"/>
    </row>
    <row r="78" spans="1:21" ht="24" customHeight="1">
      <c r="A78" s="71"/>
      <c r="B78" s="93"/>
      <c r="C78" s="93"/>
      <c r="D78" s="84"/>
      <c r="E78" s="772" t="s">
        <v>45</v>
      </c>
      <c r="F78" s="772"/>
      <c r="G78" s="772"/>
      <c r="H78" s="772"/>
      <c r="I78" s="84"/>
      <c r="J78" s="84"/>
      <c r="K78" s="142"/>
      <c r="L78" s="142"/>
      <c r="M78" s="84"/>
      <c r="N78" s="107"/>
      <c r="O78" s="143">
        <v>0.08</v>
      </c>
      <c r="P78" s="84"/>
      <c r="Q78" s="71"/>
      <c r="R78" s="144"/>
      <c r="S78" s="144"/>
      <c r="T78" s="144"/>
      <c r="U78" s="145"/>
    </row>
    <row r="79" spans="1:21" ht="24" customHeight="1">
      <c r="A79" s="71"/>
      <c r="B79" s="93"/>
      <c r="C79" s="93"/>
      <c r="D79" s="84"/>
      <c r="E79" s="772" t="s">
        <v>46</v>
      </c>
      <c r="F79" s="772"/>
      <c r="G79" s="772"/>
      <c r="H79" s="772"/>
      <c r="I79" s="84"/>
      <c r="J79" s="84"/>
      <c r="K79" s="138"/>
      <c r="L79" s="138"/>
      <c r="M79" s="84"/>
      <c r="N79" s="107"/>
      <c r="O79" s="139">
        <v>0</v>
      </c>
      <c r="P79" s="84"/>
      <c r="Q79" s="71"/>
      <c r="R79" s="146"/>
      <c r="S79" s="71"/>
      <c r="T79" s="145"/>
      <c r="U79" s="145"/>
    </row>
    <row r="80" spans="1:21" ht="24" customHeight="1">
      <c r="A80" s="71"/>
      <c r="B80" s="93"/>
      <c r="C80" s="93"/>
      <c r="D80" s="84"/>
      <c r="E80" s="772" t="s">
        <v>47</v>
      </c>
      <c r="F80" s="772"/>
      <c r="G80" s="772"/>
      <c r="H80" s="772"/>
      <c r="I80" s="84"/>
      <c r="J80" s="84"/>
      <c r="K80" s="138"/>
      <c r="L80" s="138"/>
      <c r="M80" s="84"/>
      <c r="N80" s="107"/>
      <c r="O80" s="139">
        <v>0</v>
      </c>
      <c r="P80" s="141"/>
      <c r="Q80" s="141"/>
      <c r="R80" s="146"/>
      <c r="S80" s="71"/>
      <c r="T80" s="145"/>
      <c r="U80" s="145"/>
    </row>
    <row r="81" spans="1:21" ht="24" customHeight="1">
      <c r="A81" s="71"/>
      <c r="B81" s="93"/>
      <c r="C81" s="93"/>
      <c r="D81" s="84"/>
      <c r="E81" s="881" t="s">
        <v>49</v>
      </c>
      <c r="F81" s="881"/>
      <c r="G81" s="881"/>
      <c r="H81" s="881"/>
      <c r="I81" s="84"/>
      <c r="J81" s="84"/>
      <c r="K81" s="148"/>
      <c r="L81" s="148"/>
      <c r="M81" s="84"/>
      <c r="N81" s="149"/>
      <c r="O81" s="150">
        <f>SUM(J73:O80)</f>
        <v>0.08</v>
      </c>
      <c r="P81" s="144"/>
      <c r="Q81" s="144"/>
      <c r="R81" s="146"/>
      <c r="S81" s="71"/>
      <c r="T81" s="145"/>
      <c r="U81" s="145"/>
    </row>
    <row r="82" spans="1:21" ht="24" customHeight="1" thickBot="1">
      <c r="A82" s="71"/>
      <c r="B82" s="93"/>
      <c r="C82" s="108"/>
      <c r="D82" s="100"/>
      <c r="E82" s="151"/>
      <c r="F82" s="100"/>
      <c r="G82" s="100"/>
      <c r="H82" s="100"/>
      <c r="I82" s="100"/>
      <c r="J82" s="100"/>
      <c r="K82" s="152"/>
      <c r="L82" s="153"/>
      <c r="M82" s="100"/>
      <c r="N82" s="109"/>
      <c r="O82" s="154"/>
      <c r="P82" s="146"/>
      <c r="Q82" s="146"/>
      <c r="R82" s="146"/>
      <c r="S82" s="71"/>
      <c r="T82" s="145"/>
      <c r="U82" s="145"/>
    </row>
    <row r="83" spans="1:21" ht="24" customHeight="1" thickBot="1">
      <c r="A83" s="71"/>
      <c r="B83" s="93"/>
      <c r="C83" s="560"/>
      <c r="D83" s="561"/>
      <c r="E83" s="561"/>
      <c r="F83" s="562" t="s">
        <v>52</v>
      </c>
      <c r="G83" s="563"/>
      <c r="H83" s="561"/>
      <c r="I83" s="561"/>
      <c r="J83" s="561"/>
      <c r="K83" s="561"/>
      <c r="L83" s="561"/>
      <c r="M83" s="564"/>
      <c r="N83" s="565"/>
      <c r="O83" s="566"/>
      <c r="P83" s="146"/>
      <c r="Q83" s="146"/>
      <c r="R83" s="146"/>
      <c r="S83" s="71"/>
      <c r="T83" s="145"/>
      <c r="U83" s="145"/>
    </row>
    <row r="84" spans="1:21" ht="24" customHeight="1">
      <c r="A84" s="71"/>
      <c r="B84" s="93"/>
      <c r="C84" s="334"/>
      <c r="D84" s="335"/>
      <c r="E84" s="335"/>
      <c r="F84" s="335"/>
      <c r="G84" s="880" t="s">
        <v>394</v>
      </c>
      <c r="H84" s="880"/>
      <c r="I84" s="880"/>
      <c r="J84" s="880"/>
      <c r="K84" s="335"/>
      <c r="L84" s="335"/>
      <c r="M84" s="545"/>
      <c r="N84" s="545"/>
      <c r="O84" s="548">
        <v>0.0278</v>
      </c>
      <c r="P84" s="146"/>
      <c r="Q84" s="146"/>
      <c r="R84" s="146"/>
      <c r="S84" s="71"/>
      <c r="T84" s="145"/>
      <c r="U84" s="145"/>
    </row>
    <row r="85" spans="1:21" ht="24" customHeight="1">
      <c r="A85" s="71"/>
      <c r="B85" s="93"/>
      <c r="C85" s="341"/>
      <c r="D85" s="84"/>
      <c r="E85" s="84"/>
      <c r="F85" s="84"/>
      <c r="G85" s="773" t="s">
        <v>55</v>
      </c>
      <c r="H85" s="773"/>
      <c r="I85" s="773"/>
      <c r="J85" s="773"/>
      <c r="K85" s="84"/>
      <c r="L85" s="84"/>
      <c r="M85" s="156"/>
      <c r="N85" s="156"/>
      <c r="O85" s="549">
        <v>0.0007</v>
      </c>
      <c r="P85" s="146"/>
      <c r="Q85" s="146"/>
      <c r="R85" s="146"/>
      <c r="S85" s="71"/>
      <c r="T85" s="145"/>
      <c r="U85" s="145"/>
    </row>
    <row r="86" spans="1:21" ht="24" customHeight="1">
      <c r="A86" s="71"/>
      <c r="B86" s="93"/>
      <c r="C86" s="341"/>
      <c r="D86" s="84"/>
      <c r="E86" s="84"/>
      <c r="F86" s="84"/>
      <c r="G86" s="773" t="s">
        <v>395</v>
      </c>
      <c r="H86" s="773"/>
      <c r="I86" s="773"/>
      <c r="J86" s="773"/>
      <c r="K86" s="84"/>
      <c r="L86" s="84"/>
      <c r="M86" s="156"/>
      <c r="N86" s="156"/>
      <c r="O86" s="549">
        <v>0.0001</v>
      </c>
      <c r="P86" s="146"/>
      <c r="Q86" s="146"/>
      <c r="R86" s="146"/>
      <c r="S86" s="71"/>
      <c r="T86" s="145"/>
      <c r="U86" s="145"/>
    </row>
    <row r="87" spans="1:21" ht="24.75" customHeight="1">
      <c r="A87" s="71"/>
      <c r="B87" s="93"/>
      <c r="C87" s="341"/>
      <c r="D87" s="84"/>
      <c r="E87" s="84"/>
      <c r="F87" s="84"/>
      <c r="G87" s="773" t="s">
        <v>396</v>
      </c>
      <c r="H87" s="773"/>
      <c r="I87" s="773"/>
      <c r="J87" s="773"/>
      <c r="K87" s="84"/>
      <c r="L87" s="84"/>
      <c r="M87" s="156"/>
      <c r="N87" s="156"/>
      <c r="O87" s="549">
        <v>0.0002</v>
      </c>
      <c r="P87" s="146"/>
      <c r="Q87" s="146"/>
      <c r="R87" s="146"/>
      <c r="S87" s="71"/>
      <c r="T87" s="145"/>
      <c r="U87" s="145"/>
    </row>
    <row r="88" spans="1:21" ht="24.75" customHeight="1">
      <c r="A88" s="71"/>
      <c r="B88" s="93"/>
      <c r="C88" s="341"/>
      <c r="D88" s="84"/>
      <c r="E88" s="84"/>
      <c r="F88" s="84"/>
      <c r="G88" s="773" t="s">
        <v>397</v>
      </c>
      <c r="H88" s="773"/>
      <c r="I88" s="773"/>
      <c r="J88" s="773"/>
      <c r="K88" s="84"/>
      <c r="L88" s="84"/>
      <c r="M88" s="156"/>
      <c r="N88" s="156"/>
      <c r="O88" s="549">
        <v>0.0224</v>
      </c>
      <c r="P88" s="146"/>
      <c r="Q88" s="146"/>
      <c r="R88" s="146"/>
      <c r="S88" s="71"/>
      <c r="T88" s="145"/>
      <c r="U88" s="145"/>
    </row>
    <row r="89" spans="1:21" ht="15" customHeight="1">
      <c r="A89" s="71"/>
      <c r="B89" s="93"/>
      <c r="C89" s="341"/>
      <c r="D89" s="84"/>
      <c r="E89" s="84"/>
      <c r="F89" s="84"/>
      <c r="G89" s="773" t="s">
        <v>59</v>
      </c>
      <c r="H89" s="773"/>
      <c r="I89" s="773"/>
      <c r="J89" s="773"/>
      <c r="K89" s="84"/>
      <c r="L89" s="84"/>
      <c r="M89" s="156"/>
      <c r="N89" s="156"/>
      <c r="O89" s="549">
        <v>0.0004</v>
      </c>
      <c r="P89" s="146"/>
      <c r="Q89" s="146"/>
      <c r="R89" s="146"/>
      <c r="S89" s="71"/>
      <c r="T89" s="145"/>
      <c r="U89" s="145"/>
    </row>
    <row r="90" spans="1:21" ht="15" customHeight="1">
      <c r="A90" s="71"/>
      <c r="B90" s="93"/>
      <c r="C90" s="341"/>
      <c r="D90" s="84"/>
      <c r="E90" s="84"/>
      <c r="F90" s="84"/>
      <c r="G90" s="773" t="s">
        <v>60</v>
      </c>
      <c r="H90" s="773"/>
      <c r="I90" s="773"/>
      <c r="J90" s="773"/>
      <c r="K90" s="84"/>
      <c r="L90" s="84"/>
      <c r="M90" s="155"/>
      <c r="N90" s="155"/>
      <c r="O90" s="550">
        <v>0.0833333333333333</v>
      </c>
      <c r="P90" s="146"/>
      <c r="Q90" s="146"/>
      <c r="R90" s="146"/>
      <c r="S90" s="71"/>
      <c r="T90" s="145"/>
      <c r="U90" s="145"/>
    </row>
    <row r="91" spans="1:21" ht="15" customHeight="1">
      <c r="A91" s="71"/>
      <c r="B91" s="93"/>
      <c r="C91" s="341"/>
      <c r="D91" s="84"/>
      <c r="E91" s="84"/>
      <c r="F91" s="84"/>
      <c r="G91" s="147" t="s">
        <v>62</v>
      </c>
      <c r="H91" s="84"/>
      <c r="I91" s="84"/>
      <c r="J91" s="84"/>
      <c r="K91" s="84"/>
      <c r="L91" s="84"/>
      <c r="M91" s="84"/>
      <c r="N91" s="84"/>
      <c r="O91" s="551">
        <f>SUM(M84:O90)</f>
        <v>0.1349333333333333</v>
      </c>
      <c r="P91" s="146"/>
      <c r="Q91" s="146"/>
      <c r="R91" s="146"/>
      <c r="S91" s="71"/>
      <c r="T91" s="145"/>
      <c r="U91" s="145"/>
    </row>
    <row r="92" spans="1:21" ht="15" customHeight="1" thickBot="1">
      <c r="A92" s="71"/>
      <c r="B92" s="93"/>
      <c r="C92" s="350"/>
      <c r="D92" s="338"/>
      <c r="E92" s="338"/>
      <c r="F92" s="338"/>
      <c r="G92" s="546"/>
      <c r="H92" s="338"/>
      <c r="I92" s="338"/>
      <c r="J92" s="338"/>
      <c r="K92" s="338"/>
      <c r="L92" s="338"/>
      <c r="M92" s="338"/>
      <c r="N92" s="547"/>
      <c r="O92" s="552"/>
      <c r="P92" s="146"/>
      <c r="Q92" s="146"/>
      <c r="R92" s="146"/>
      <c r="S92" s="71"/>
      <c r="T92" s="145"/>
      <c r="U92" s="145"/>
    </row>
    <row r="93" spans="1:21" ht="15" customHeight="1" thickBot="1">
      <c r="A93" s="71"/>
      <c r="B93" s="93"/>
      <c r="C93" s="567"/>
      <c r="D93" s="543"/>
      <c r="E93" s="543"/>
      <c r="F93" s="568" t="s">
        <v>65</v>
      </c>
      <c r="G93" s="569"/>
      <c r="H93" s="543"/>
      <c r="I93" s="543"/>
      <c r="J93" s="543"/>
      <c r="K93" s="543"/>
      <c r="L93" s="543"/>
      <c r="M93" s="570"/>
      <c r="N93" s="571"/>
      <c r="O93" s="572"/>
      <c r="P93" s="146"/>
      <c r="Q93" s="146"/>
      <c r="R93" s="146"/>
      <c r="S93" s="71"/>
      <c r="T93" s="145"/>
      <c r="U93" s="145"/>
    </row>
    <row r="94" spans="1:21" ht="15" customHeight="1">
      <c r="A94" s="71"/>
      <c r="B94" s="93"/>
      <c r="C94" s="116"/>
      <c r="D94" s="88"/>
      <c r="E94" s="88"/>
      <c r="F94" s="173"/>
      <c r="G94" s="821" t="s">
        <v>67</v>
      </c>
      <c r="H94" s="821"/>
      <c r="I94" s="821"/>
      <c r="J94" s="821"/>
      <c r="K94" s="88"/>
      <c r="L94" s="88"/>
      <c r="M94" s="174"/>
      <c r="N94" s="175"/>
      <c r="O94" s="162">
        <v>0.0456</v>
      </c>
      <c r="P94" s="146"/>
      <c r="Q94" s="146"/>
      <c r="R94" s="146"/>
      <c r="S94" s="71"/>
      <c r="T94" s="145"/>
      <c r="U94" s="145"/>
    </row>
    <row r="95" spans="1:21" ht="15" customHeight="1">
      <c r="A95" s="71"/>
      <c r="B95" s="93"/>
      <c r="C95" s="93"/>
      <c r="D95" s="84"/>
      <c r="E95" s="84"/>
      <c r="F95" s="110"/>
      <c r="G95" s="773" t="s">
        <v>69</v>
      </c>
      <c r="H95" s="773"/>
      <c r="I95" s="773"/>
      <c r="J95" s="773"/>
      <c r="K95" s="84"/>
      <c r="L95" s="84"/>
      <c r="M95" s="159"/>
      <c r="N95" s="160"/>
      <c r="O95" s="163">
        <v>0.0033</v>
      </c>
      <c r="P95" s="146"/>
      <c r="Q95" s="146"/>
      <c r="R95" s="146"/>
      <c r="S95" s="71"/>
      <c r="T95" s="145"/>
      <c r="U95" s="71"/>
    </row>
    <row r="96" spans="1:21" ht="15" customHeight="1">
      <c r="A96" s="71"/>
      <c r="B96" s="93"/>
      <c r="C96" s="93"/>
      <c r="D96" s="84"/>
      <c r="E96" s="84"/>
      <c r="F96" s="110"/>
      <c r="G96" s="773" t="s">
        <v>398</v>
      </c>
      <c r="H96" s="773"/>
      <c r="I96" s="773"/>
      <c r="J96" s="773"/>
      <c r="K96" s="84"/>
      <c r="L96" s="84"/>
      <c r="M96" s="159"/>
      <c r="N96" s="160"/>
      <c r="O96" s="163">
        <v>0.0454</v>
      </c>
      <c r="P96" s="146"/>
      <c r="Q96" s="146"/>
      <c r="R96" s="71"/>
      <c r="S96" s="71"/>
      <c r="T96" s="71"/>
      <c r="U96" s="71"/>
    </row>
    <row r="97" spans="1:21" ht="15" customHeight="1">
      <c r="A97" s="71"/>
      <c r="B97" s="93"/>
      <c r="C97" s="93"/>
      <c r="D97" s="84"/>
      <c r="E97" s="84"/>
      <c r="F97" s="110"/>
      <c r="G97" s="773" t="s">
        <v>72</v>
      </c>
      <c r="H97" s="773"/>
      <c r="I97" s="773"/>
      <c r="J97" s="773"/>
      <c r="K97" s="84"/>
      <c r="L97" s="84"/>
      <c r="M97" s="84"/>
      <c r="N97" s="160"/>
      <c r="O97" s="163">
        <v>0.0227</v>
      </c>
      <c r="P97" s="146"/>
      <c r="Q97" s="146"/>
      <c r="R97" s="71"/>
      <c r="S97" s="71"/>
      <c r="T97" s="71"/>
      <c r="U97" s="71"/>
    </row>
    <row r="98" spans="1:21" ht="15" customHeight="1">
      <c r="A98" s="84"/>
      <c r="B98" s="93"/>
      <c r="C98" s="93"/>
      <c r="D98" s="84"/>
      <c r="E98" s="84"/>
      <c r="F98" s="84"/>
      <c r="G98" s="147" t="s">
        <v>73</v>
      </c>
      <c r="H98" s="84"/>
      <c r="I98" s="84"/>
      <c r="J98" s="84"/>
      <c r="K98" s="84"/>
      <c r="L98" s="84"/>
      <c r="M98" s="84"/>
      <c r="N98" s="84"/>
      <c r="O98" s="150">
        <f>SUM(O94:O97)</f>
        <v>0.11699999999999999</v>
      </c>
      <c r="P98" s="146"/>
      <c r="Q98" s="146"/>
      <c r="R98" s="71"/>
      <c r="S98" s="71"/>
      <c r="T98" s="71"/>
      <c r="U98" s="71"/>
    </row>
    <row r="99" spans="1:21" ht="15" customHeight="1">
      <c r="A99" s="71"/>
      <c r="B99" s="93"/>
      <c r="C99" s="93"/>
      <c r="D99" s="84"/>
      <c r="E99" s="147"/>
      <c r="F99" s="84"/>
      <c r="G99" s="84"/>
      <c r="H99" s="84"/>
      <c r="I99" s="84"/>
      <c r="J99" s="84"/>
      <c r="K99" s="84"/>
      <c r="L99" s="155"/>
      <c r="M99" s="84"/>
      <c r="N99" s="84"/>
      <c r="O99" s="157"/>
      <c r="P99" s="71"/>
      <c r="Q99" s="71"/>
      <c r="R99" s="71"/>
      <c r="S99" s="71"/>
      <c r="T99" s="71"/>
      <c r="U99" s="71"/>
    </row>
    <row r="100" spans="1:21" ht="15" customHeight="1" thickBot="1">
      <c r="A100" s="71"/>
      <c r="B100" s="93"/>
      <c r="C100" s="108"/>
      <c r="D100" s="100"/>
      <c r="E100" s="151" t="s">
        <v>74</v>
      </c>
      <c r="F100" s="100"/>
      <c r="G100" s="100"/>
      <c r="H100" s="100"/>
      <c r="I100" s="100"/>
      <c r="J100" s="100"/>
      <c r="K100" s="100"/>
      <c r="L100" s="100"/>
      <c r="M100" s="100"/>
      <c r="N100" s="165"/>
      <c r="O100" s="166">
        <f>SUM(O81,O91,O98)</f>
        <v>0.3319333333333333</v>
      </c>
      <c r="P100" s="71"/>
      <c r="Q100" s="71"/>
      <c r="R100" s="71"/>
      <c r="S100" s="71"/>
      <c r="T100" s="71"/>
      <c r="U100" s="71"/>
    </row>
    <row r="101" spans="1:21" ht="15" customHeight="1" thickBot="1">
      <c r="A101" s="71"/>
      <c r="B101" s="9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101"/>
      <c r="P101" s="71"/>
      <c r="Q101" s="71"/>
      <c r="R101" s="71"/>
      <c r="S101" s="71"/>
      <c r="T101" s="71"/>
      <c r="U101" s="71"/>
    </row>
    <row r="102" spans="1:21" ht="15" customHeight="1" thickBot="1">
      <c r="A102" s="71"/>
      <c r="B102" s="93"/>
      <c r="C102" s="882" t="s">
        <v>31</v>
      </c>
      <c r="D102" s="883"/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4"/>
      <c r="P102" s="71"/>
      <c r="Q102" s="71"/>
      <c r="R102" s="71"/>
      <c r="S102" s="71"/>
      <c r="T102" s="71"/>
      <c r="U102" s="71"/>
    </row>
    <row r="103" spans="1:21" ht="15" customHeight="1" thickBot="1">
      <c r="A103" s="71"/>
      <c r="B103" s="93"/>
      <c r="C103" s="554"/>
      <c r="D103" s="557"/>
      <c r="E103" s="557"/>
      <c r="F103" s="555" t="s">
        <v>130</v>
      </c>
      <c r="G103" s="556"/>
      <c r="H103" s="557"/>
      <c r="I103" s="557"/>
      <c r="J103" s="557"/>
      <c r="K103" s="557"/>
      <c r="L103" s="557"/>
      <c r="M103" s="557"/>
      <c r="N103" s="557"/>
      <c r="O103" s="573"/>
      <c r="P103" s="71"/>
      <c r="Q103" s="71"/>
      <c r="R103" s="71"/>
      <c r="S103" s="71"/>
      <c r="T103" s="71"/>
      <c r="U103" s="71"/>
    </row>
    <row r="104" spans="1:21" ht="15" customHeight="1">
      <c r="A104" s="71"/>
      <c r="B104" s="93"/>
      <c r="C104" s="93"/>
      <c r="D104" s="84"/>
      <c r="E104" s="84"/>
      <c r="F104" s="84"/>
      <c r="G104" s="772" t="s">
        <v>40</v>
      </c>
      <c r="H104" s="772"/>
      <c r="I104" s="772"/>
      <c r="J104" s="772"/>
      <c r="K104" s="84"/>
      <c r="L104" s="167"/>
      <c r="M104" s="167"/>
      <c r="N104" s="84"/>
      <c r="O104" s="168">
        <v>0</v>
      </c>
      <c r="P104" s="107"/>
      <c r="Q104" s="71"/>
      <c r="R104" s="71"/>
      <c r="S104" s="71"/>
      <c r="T104" s="71"/>
      <c r="U104" s="71"/>
    </row>
    <row r="105" spans="1:21" ht="15" customHeight="1">
      <c r="A105" s="71"/>
      <c r="B105" s="93"/>
      <c r="C105" s="93"/>
      <c r="D105" s="84"/>
      <c r="E105" s="84"/>
      <c r="F105" s="84"/>
      <c r="G105" s="772" t="s">
        <v>392</v>
      </c>
      <c r="H105" s="772"/>
      <c r="I105" s="772"/>
      <c r="J105" s="772"/>
      <c r="K105" s="84"/>
      <c r="L105" s="169"/>
      <c r="M105" s="169"/>
      <c r="N105" s="84"/>
      <c r="O105" s="170">
        <v>0.015</v>
      </c>
      <c r="P105" s="107"/>
      <c r="Q105" s="71"/>
      <c r="R105" s="71"/>
      <c r="S105" s="71"/>
      <c r="T105" s="71"/>
      <c r="U105" s="71"/>
    </row>
    <row r="106" spans="1:21" ht="15" customHeight="1">
      <c r="A106" s="71"/>
      <c r="B106" s="93"/>
      <c r="C106" s="93"/>
      <c r="D106" s="84"/>
      <c r="E106" s="84"/>
      <c r="F106" s="84"/>
      <c r="G106" s="772" t="s">
        <v>393</v>
      </c>
      <c r="H106" s="772"/>
      <c r="I106" s="772"/>
      <c r="J106" s="772"/>
      <c r="K106" s="84"/>
      <c r="L106" s="169"/>
      <c r="M106" s="169"/>
      <c r="N106" s="84"/>
      <c r="O106" s="170">
        <v>0.01</v>
      </c>
      <c r="P106" s="107"/>
      <c r="Q106" s="71"/>
      <c r="R106" s="71"/>
      <c r="S106" s="71"/>
      <c r="T106" s="71"/>
      <c r="U106" s="71"/>
    </row>
    <row r="107" spans="1:21" ht="15" customHeight="1">
      <c r="A107" s="71"/>
      <c r="B107" s="93"/>
      <c r="C107" s="93"/>
      <c r="D107" s="84"/>
      <c r="E107" s="84"/>
      <c r="F107" s="84"/>
      <c r="G107" s="772" t="s">
        <v>43</v>
      </c>
      <c r="H107" s="772"/>
      <c r="I107" s="772"/>
      <c r="J107" s="772"/>
      <c r="K107" s="84"/>
      <c r="L107" s="169"/>
      <c r="M107" s="169"/>
      <c r="N107" s="84"/>
      <c r="O107" s="170">
        <v>0.002</v>
      </c>
      <c r="P107" s="107"/>
      <c r="Q107" s="71"/>
      <c r="R107" s="71"/>
      <c r="S107" s="71"/>
      <c r="T107" s="71"/>
      <c r="U107" s="71"/>
    </row>
    <row r="108" spans="1:21" ht="15" customHeight="1">
      <c r="A108" s="71"/>
      <c r="B108" s="93"/>
      <c r="C108" s="93"/>
      <c r="D108" s="84"/>
      <c r="E108" s="84"/>
      <c r="F108" s="84"/>
      <c r="G108" s="772" t="s">
        <v>44</v>
      </c>
      <c r="H108" s="772"/>
      <c r="I108" s="772"/>
      <c r="J108" s="772"/>
      <c r="K108" s="84"/>
      <c r="L108" s="169"/>
      <c r="M108" s="169"/>
      <c r="N108" s="84"/>
      <c r="O108" s="170">
        <v>0.025</v>
      </c>
      <c r="P108" s="107"/>
      <c r="Q108" s="71"/>
      <c r="R108" s="71"/>
      <c r="S108" s="71"/>
      <c r="T108" s="71"/>
      <c r="U108" s="71"/>
    </row>
    <row r="109" spans="1:21" ht="15" customHeight="1">
      <c r="A109" s="71"/>
      <c r="B109" s="93"/>
      <c r="C109" s="93"/>
      <c r="D109" s="84"/>
      <c r="E109" s="84"/>
      <c r="F109" s="84"/>
      <c r="G109" s="772" t="s">
        <v>45</v>
      </c>
      <c r="H109" s="772"/>
      <c r="I109" s="772"/>
      <c r="J109" s="772"/>
      <c r="K109" s="84"/>
      <c r="L109" s="169"/>
      <c r="M109" s="169"/>
      <c r="N109" s="84"/>
      <c r="O109" s="170">
        <v>0.08</v>
      </c>
      <c r="P109" s="107"/>
      <c r="Q109" s="71"/>
      <c r="R109" s="71"/>
      <c r="S109" s="71"/>
      <c r="T109" s="71"/>
      <c r="U109" s="71"/>
    </row>
    <row r="110" spans="1:21" ht="15" customHeight="1">
      <c r="A110" s="71"/>
      <c r="B110" s="93"/>
      <c r="C110" s="93"/>
      <c r="D110" s="84"/>
      <c r="E110" s="84"/>
      <c r="F110" s="84"/>
      <c r="G110" s="772" t="s">
        <v>46</v>
      </c>
      <c r="H110" s="772"/>
      <c r="I110" s="772"/>
      <c r="J110" s="772"/>
      <c r="K110" s="84"/>
      <c r="L110" s="171"/>
      <c r="M110" s="171"/>
      <c r="N110" s="84"/>
      <c r="O110" s="172">
        <v>0.03</v>
      </c>
      <c r="P110" s="107"/>
      <c r="Q110" s="71"/>
      <c r="R110" s="71"/>
      <c r="S110" s="71"/>
      <c r="T110" s="71"/>
      <c r="U110" s="71"/>
    </row>
    <row r="111" spans="1:21" ht="15" customHeight="1">
      <c r="A111" s="71"/>
      <c r="B111" s="93"/>
      <c r="C111" s="93"/>
      <c r="D111" s="84"/>
      <c r="E111" s="84"/>
      <c r="F111" s="84"/>
      <c r="G111" s="772" t="s">
        <v>47</v>
      </c>
      <c r="H111" s="772"/>
      <c r="I111" s="772"/>
      <c r="J111" s="772"/>
      <c r="K111" s="84"/>
      <c r="L111" s="169"/>
      <c r="M111" s="169"/>
      <c r="N111" s="84"/>
      <c r="O111" s="170">
        <v>0.006</v>
      </c>
      <c r="P111" s="107"/>
      <c r="Q111" s="71"/>
      <c r="R111" s="71"/>
      <c r="S111" s="71"/>
      <c r="T111" s="71"/>
      <c r="U111" s="71"/>
    </row>
    <row r="112" spans="1:21" ht="15" customHeight="1">
      <c r="A112" s="71"/>
      <c r="B112" s="93"/>
      <c r="C112" s="93"/>
      <c r="D112" s="84"/>
      <c r="E112" s="84"/>
      <c r="F112" s="84"/>
      <c r="G112" s="881" t="s">
        <v>49</v>
      </c>
      <c r="H112" s="881"/>
      <c r="I112" s="881"/>
      <c r="J112" s="881"/>
      <c r="K112" s="84"/>
      <c r="L112" s="84"/>
      <c r="M112" s="148"/>
      <c r="N112" s="148"/>
      <c r="O112" s="150">
        <f>SUM(O104:O111)</f>
        <v>0.168</v>
      </c>
      <c r="P112" s="107"/>
      <c r="Q112" s="71"/>
      <c r="R112" s="71"/>
      <c r="S112" s="71"/>
      <c r="T112" s="71"/>
      <c r="U112" s="71"/>
    </row>
    <row r="113" spans="1:21" ht="15" customHeight="1" thickBot="1">
      <c r="A113" s="71"/>
      <c r="B113" s="93"/>
      <c r="C113" s="108"/>
      <c r="D113" s="100"/>
      <c r="E113" s="100"/>
      <c r="F113" s="100"/>
      <c r="G113" s="151"/>
      <c r="H113" s="100"/>
      <c r="I113" s="100"/>
      <c r="J113" s="100"/>
      <c r="K113" s="100"/>
      <c r="L113" s="100"/>
      <c r="M113" s="152"/>
      <c r="N113" s="153"/>
      <c r="O113" s="154"/>
      <c r="P113" s="107"/>
      <c r="Q113" s="71"/>
      <c r="R113" s="71"/>
      <c r="S113" s="71"/>
      <c r="T113" s="71"/>
      <c r="U113" s="71"/>
    </row>
    <row r="114" spans="1:21" ht="15" customHeight="1" thickBot="1">
      <c r="A114" s="71"/>
      <c r="B114" s="93"/>
      <c r="C114" s="560"/>
      <c r="D114" s="561"/>
      <c r="E114" s="561"/>
      <c r="F114" s="562" t="s">
        <v>52</v>
      </c>
      <c r="G114" s="563"/>
      <c r="H114" s="561"/>
      <c r="I114" s="561"/>
      <c r="J114" s="561"/>
      <c r="K114" s="561"/>
      <c r="L114" s="561"/>
      <c r="M114" s="564"/>
      <c r="N114" s="565"/>
      <c r="O114" s="566"/>
      <c r="P114" s="149"/>
      <c r="Q114" s="71"/>
      <c r="R114" s="71"/>
      <c r="S114" s="71"/>
      <c r="T114" s="71"/>
      <c r="U114" s="71"/>
    </row>
    <row r="115" spans="1:21" ht="15" customHeight="1">
      <c r="A115" s="71"/>
      <c r="B115" s="93"/>
      <c r="C115" s="334"/>
      <c r="D115" s="335"/>
      <c r="E115" s="335"/>
      <c r="F115" s="335"/>
      <c r="G115" s="880" t="s">
        <v>394</v>
      </c>
      <c r="H115" s="880"/>
      <c r="I115" s="880"/>
      <c r="J115" s="880"/>
      <c r="K115" s="335"/>
      <c r="L115" s="335"/>
      <c r="M115" s="545"/>
      <c r="N115" s="545"/>
      <c r="O115" s="548">
        <v>0.0278</v>
      </c>
      <c r="P115" s="107"/>
      <c r="Q115" s="71"/>
      <c r="R115" s="71"/>
      <c r="S115" s="71"/>
      <c r="T115" s="71"/>
      <c r="U115" s="71"/>
    </row>
    <row r="116" spans="1:21" ht="15" customHeight="1">
      <c r="A116" s="71"/>
      <c r="B116" s="93"/>
      <c r="C116" s="341"/>
      <c r="D116" s="84"/>
      <c r="E116" s="84"/>
      <c r="F116" s="84"/>
      <c r="G116" s="773" t="s">
        <v>55</v>
      </c>
      <c r="H116" s="773"/>
      <c r="I116" s="773"/>
      <c r="J116" s="773"/>
      <c r="K116" s="84"/>
      <c r="L116" s="84"/>
      <c r="M116" s="156"/>
      <c r="N116" s="156"/>
      <c r="O116" s="549">
        <v>0.0007</v>
      </c>
      <c r="P116" s="107"/>
      <c r="Q116" s="71"/>
      <c r="R116" s="71"/>
      <c r="S116" s="71"/>
      <c r="T116" s="71"/>
      <c r="U116" s="71"/>
    </row>
    <row r="117" spans="1:21" ht="15" customHeight="1">
      <c r="A117" s="71"/>
      <c r="B117" s="93"/>
      <c r="C117" s="341"/>
      <c r="D117" s="84"/>
      <c r="E117" s="84"/>
      <c r="F117" s="84"/>
      <c r="G117" s="773" t="s">
        <v>395</v>
      </c>
      <c r="H117" s="773"/>
      <c r="I117" s="773"/>
      <c r="J117" s="773"/>
      <c r="K117" s="84"/>
      <c r="L117" s="84"/>
      <c r="M117" s="156"/>
      <c r="N117" s="156"/>
      <c r="O117" s="549">
        <v>0.0001</v>
      </c>
      <c r="P117" s="107"/>
      <c r="Q117" s="71"/>
      <c r="R117" s="71"/>
      <c r="S117" s="71"/>
      <c r="T117" s="71"/>
      <c r="U117" s="71"/>
    </row>
    <row r="118" spans="1:21" ht="15" customHeight="1">
      <c r="A118" s="71"/>
      <c r="B118" s="93"/>
      <c r="C118" s="341"/>
      <c r="D118" s="84"/>
      <c r="E118" s="84"/>
      <c r="F118" s="84"/>
      <c r="G118" s="773" t="s">
        <v>396</v>
      </c>
      <c r="H118" s="773"/>
      <c r="I118" s="773"/>
      <c r="J118" s="773"/>
      <c r="K118" s="84"/>
      <c r="L118" s="84"/>
      <c r="M118" s="156"/>
      <c r="N118" s="156"/>
      <c r="O118" s="549">
        <v>0.0002</v>
      </c>
      <c r="P118" s="107"/>
      <c r="Q118" s="71"/>
      <c r="R118" s="71"/>
      <c r="S118" s="71"/>
      <c r="T118" s="71"/>
      <c r="U118" s="71"/>
    </row>
    <row r="119" spans="1:21" ht="15" customHeight="1">
      <c r="A119" s="71"/>
      <c r="B119" s="93"/>
      <c r="C119" s="341"/>
      <c r="D119" s="84"/>
      <c r="E119" s="84"/>
      <c r="F119" s="84"/>
      <c r="G119" s="773" t="s">
        <v>397</v>
      </c>
      <c r="H119" s="773"/>
      <c r="I119" s="773"/>
      <c r="J119" s="773"/>
      <c r="K119" s="84"/>
      <c r="L119" s="84"/>
      <c r="M119" s="156"/>
      <c r="N119" s="156"/>
      <c r="O119" s="549">
        <v>0.0224</v>
      </c>
      <c r="P119" s="107"/>
      <c r="Q119" s="71"/>
      <c r="R119" s="71"/>
      <c r="S119" s="71"/>
      <c r="T119" s="71"/>
      <c r="U119" s="71"/>
    </row>
    <row r="120" spans="1:21" ht="15" customHeight="1">
      <c r="A120" s="71"/>
      <c r="B120" s="93"/>
      <c r="C120" s="341"/>
      <c r="D120" s="84"/>
      <c r="E120" s="84"/>
      <c r="F120" s="84"/>
      <c r="G120" s="773" t="s">
        <v>59</v>
      </c>
      <c r="H120" s="773"/>
      <c r="I120" s="773"/>
      <c r="J120" s="773"/>
      <c r="K120" s="84"/>
      <c r="L120" s="84"/>
      <c r="M120" s="156"/>
      <c r="N120" s="156"/>
      <c r="O120" s="549">
        <v>0.0004</v>
      </c>
      <c r="P120" s="107"/>
      <c r="Q120" s="71"/>
      <c r="R120" s="71"/>
      <c r="S120" s="71"/>
      <c r="T120" s="71"/>
      <c r="U120" s="71"/>
    </row>
    <row r="121" spans="1:21" ht="15" customHeight="1">
      <c r="A121" s="71"/>
      <c r="B121" s="93"/>
      <c r="C121" s="341"/>
      <c r="D121" s="84"/>
      <c r="E121" s="84"/>
      <c r="F121" s="84"/>
      <c r="G121" s="773" t="s">
        <v>60</v>
      </c>
      <c r="H121" s="773"/>
      <c r="I121" s="773"/>
      <c r="J121" s="773"/>
      <c r="K121" s="84"/>
      <c r="L121" s="84"/>
      <c r="M121" s="155"/>
      <c r="N121" s="155"/>
      <c r="O121" s="550">
        <v>0.0833333333333333</v>
      </c>
      <c r="P121" s="107"/>
      <c r="Q121" s="71"/>
      <c r="R121" s="71"/>
      <c r="S121" s="71"/>
      <c r="T121" s="71"/>
      <c r="U121" s="71"/>
    </row>
    <row r="122" spans="1:21" ht="15" customHeight="1">
      <c r="A122" s="71"/>
      <c r="B122" s="93"/>
      <c r="C122" s="341"/>
      <c r="D122" s="84"/>
      <c r="E122" s="84"/>
      <c r="F122" s="84"/>
      <c r="G122" s="147" t="s">
        <v>62</v>
      </c>
      <c r="H122" s="84"/>
      <c r="I122" s="84"/>
      <c r="J122" s="84"/>
      <c r="K122" s="84"/>
      <c r="L122" s="84"/>
      <c r="M122" s="84"/>
      <c r="N122" s="84"/>
      <c r="O122" s="551">
        <f>SUM(M115:O121)</f>
        <v>0.1349333333333333</v>
      </c>
      <c r="P122" s="107"/>
      <c r="Q122" s="71"/>
      <c r="R122" s="71"/>
      <c r="S122" s="71"/>
      <c r="T122" s="71"/>
      <c r="U122" s="71"/>
    </row>
    <row r="123" spans="1:21" ht="15" customHeight="1" thickBot="1">
      <c r="A123" s="71"/>
      <c r="B123" s="93"/>
      <c r="C123" s="350"/>
      <c r="D123" s="338"/>
      <c r="E123" s="338"/>
      <c r="F123" s="338"/>
      <c r="G123" s="546"/>
      <c r="H123" s="338"/>
      <c r="I123" s="338"/>
      <c r="J123" s="338"/>
      <c r="K123" s="338"/>
      <c r="L123" s="338"/>
      <c r="M123" s="338"/>
      <c r="N123" s="547"/>
      <c r="O123" s="552"/>
      <c r="P123" s="107"/>
      <c r="Q123" s="71"/>
      <c r="R123" s="71"/>
      <c r="S123" s="71"/>
      <c r="T123" s="71"/>
      <c r="U123" s="71"/>
    </row>
    <row r="124" spans="1:21" ht="15" customHeight="1" thickBot="1">
      <c r="A124" s="71"/>
      <c r="B124" s="93"/>
      <c r="C124" s="567"/>
      <c r="D124" s="543"/>
      <c r="E124" s="543"/>
      <c r="F124" s="568" t="s">
        <v>65</v>
      </c>
      <c r="G124" s="569"/>
      <c r="H124" s="543"/>
      <c r="I124" s="543"/>
      <c r="J124" s="543"/>
      <c r="K124" s="543"/>
      <c r="L124" s="543"/>
      <c r="M124" s="570"/>
      <c r="N124" s="571"/>
      <c r="O124" s="572"/>
      <c r="P124" s="149"/>
      <c r="Q124" s="71"/>
      <c r="R124" s="71"/>
      <c r="S124" s="71"/>
      <c r="T124" s="71"/>
      <c r="U124" s="71"/>
    </row>
    <row r="125" spans="1:21" ht="15" customHeight="1">
      <c r="A125" s="71"/>
      <c r="B125" s="93"/>
      <c r="C125" s="116"/>
      <c r="D125" s="88"/>
      <c r="E125" s="88"/>
      <c r="F125" s="173"/>
      <c r="G125" s="821" t="s">
        <v>67</v>
      </c>
      <c r="H125" s="821"/>
      <c r="I125" s="821"/>
      <c r="J125" s="821"/>
      <c r="K125" s="88"/>
      <c r="L125" s="88"/>
      <c r="M125" s="174"/>
      <c r="N125" s="175"/>
      <c r="O125" s="162">
        <v>0.0456</v>
      </c>
      <c r="P125" s="158"/>
      <c r="Q125" s="71"/>
      <c r="R125" s="71"/>
      <c r="S125" s="71"/>
      <c r="T125" s="71"/>
      <c r="U125" s="71"/>
    </row>
    <row r="126" spans="1:21" ht="15" customHeight="1">
      <c r="A126" s="71"/>
      <c r="B126" s="93"/>
      <c r="C126" s="93"/>
      <c r="D126" s="84"/>
      <c r="E126" s="84"/>
      <c r="F126" s="110"/>
      <c r="G126" s="773" t="s">
        <v>69</v>
      </c>
      <c r="H126" s="773"/>
      <c r="I126" s="773"/>
      <c r="J126" s="773"/>
      <c r="K126" s="84"/>
      <c r="L126" s="84"/>
      <c r="M126" s="159"/>
      <c r="N126" s="160"/>
      <c r="O126" s="163">
        <v>0.0033</v>
      </c>
      <c r="P126" s="84"/>
      <c r="Q126" s="71"/>
      <c r="R126" s="71"/>
      <c r="S126" s="71"/>
      <c r="T126" s="71"/>
      <c r="U126" s="71"/>
    </row>
    <row r="127" spans="1:21" ht="15" customHeight="1">
      <c r="A127" s="71"/>
      <c r="B127" s="93"/>
      <c r="C127" s="93"/>
      <c r="D127" s="84"/>
      <c r="E127" s="84"/>
      <c r="F127" s="110"/>
      <c r="G127" s="773" t="s">
        <v>398</v>
      </c>
      <c r="H127" s="773"/>
      <c r="I127" s="773"/>
      <c r="J127" s="773"/>
      <c r="K127" s="84"/>
      <c r="L127" s="84"/>
      <c r="M127" s="159"/>
      <c r="N127" s="160"/>
      <c r="O127" s="163">
        <v>0.0454</v>
      </c>
      <c r="P127" s="161"/>
      <c r="Q127" s="71"/>
      <c r="R127" s="71"/>
      <c r="S127" s="71"/>
      <c r="T127" s="71"/>
      <c r="U127" s="71"/>
    </row>
    <row r="128" spans="1:21" ht="15" customHeight="1">
      <c r="A128" s="71"/>
      <c r="B128" s="93"/>
      <c r="C128" s="93"/>
      <c r="D128" s="84"/>
      <c r="E128" s="84"/>
      <c r="F128" s="110"/>
      <c r="G128" s="773" t="s">
        <v>72</v>
      </c>
      <c r="H128" s="773"/>
      <c r="I128" s="773"/>
      <c r="J128" s="773"/>
      <c r="K128" s="84"/>
      <c r="L128" s="84"/>
      <c r="M128" s="84"/>
      <c r="N128" s="160"/>
      <c r="O128" s="163">
        <v>0.0227</v>
      </c>
      <c r="P128" s="161"/>
      <c r="Q128" s="71"/>
      <c r="R128" s="71"/>
      <c r="S128" s="71"/>
      <c r="T128" s="71"/>
      <c r="U128" s="71"/>
    </row>
    <row r="129" spans="1:21" ht="15" customHeight="1">
      <c r="A129" s="71"/>
      <c r="B129" s="93"/>
      <c r="C129" s="93"/>
      <c r="D129" s="84"/>
      <c r="E129" s="84"/>
      <c r="F129" s="84"/>
      <c r="G129" s="147" t="s">
        <v>73</v>
      </c>
      <c r="H129" s="84"/>
      <c r="I129" s="84"/>
      <c r="J129" s="84"/>
      <c r="K129" s="84"/>
      <c r="L129" s="84"/>
      <c r="M129" s="84"/>
      <c r="N129" s="84"/>
      <c r="O129" s="150">
        <f>SUM(O125:O128)</f>
        <v>0.11699999999999999</v>
      </c>
      <c r="P129" s="161"/>
      <c r="Q129" s="71"/>
      <c r="R129" s="71"/>
      <c r="S129" s="71"/>
      <c r="T129" s="71"/>
      <c r="U129" s="71"/>
    </row>
    <row r="130" spans="1:21" ht="15" customHeight="1">
      <c r="A130" s="71"/>
      <c r="B130" s="93"/>
      <c r="C130" s="93"/>
      <c r="D130" s="84"/>
      <c r="E130" s="84"/>
      <c r="F130" s="84"/>
      <c r="G130" s="147"/>
      <c r="H130" s="84"/>
      <c r="I130" s="84"/>
      <c r="J130" s="84"/>
      <c r="K130" s="84"/>
      <c r="L130" s="84"/>
      <c r="M130" s="84"/>
      <c r="N130" s="84"/>
      <c r="O130" s="150"/>
      <c r="P130" s="161"/>
      <c r="Q130" s="71"/>
      <c r="R130" s="71"/>
      <c r="S130" s="71"/>
      <c r="T130" s="71"/>
      <c r="U130" s="71"/>
    </row>
    <row r="131" spans="1:21" ht="15" customHeight="1" thickBot="1">
      <c r="A131" s="71"/>
      <c r="B131" s="93"/>
      <c r="C131" s="108"/>
      <c r="D131" s="100"/>
      <c r="E131" s="100"/>
      <c r="F131" s="100"/>
      <c r="G131" s="151" t="s">
        <v>74</v>
      </c>
      <c r="H131" s="100"/>
      <c r="I131" s="100"/>
      <c r="J131" s="100"/>
      <c r="K131" s="100"/>
      <c r="L131" s="100"/>
      <c r="M131" s="100"/>
      <c r="N131" s="100"/>
      <c r="O131" s="166">
        <f>SUM(O112,O122,O129)</f>
        <v>0.41993333333333327</v>
      </c>
      <c r="P131" s="164"/>
      <c r="Q131" s="71"/>
      <c r="R131" s="71"/>
      <c r="S131" s="71"/>
      <c r="T131" s="71"/>
      <c r="U131" s="71"/>
    </row>
    <row r="132" spans="1:21" ht="15" customHeight="1" thickBot="1">
      <c r="A132" s="71"/>
      <c r="B132" s="9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101"/>
      <c r="P132" s="84"/>
      <c r="Q132" s="71"/>
      <c r="R132" s="176"/>
      <c r="S132" s="71"/>
      <c r="T132" s="71"/>
      <c r="U132" s="71"/>
    </row>
    <row r="133" spans="1:21" ht="15" customHeight="1">
      <c r="A133" s="71"/>
      <c r="B133" s="93"/>
      <c r="C133" s="580" t="s">
        <v>61</v>
      </c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2"/>
      <c r="P133" s="177"/>
      <c r="Q133" s="71"/>
      <c r="R133" s="178"/>
      <c r="S133" s="71"/>
      <c r="T133" s="71"/>
      <c r="U133" s="71"/>
    </row>
    <row r="134" spans="1:21" s="578" customFormat="1" ht="15" customHeight="1">
      <c r="A134" s="574"/>
      <c r="B134" s="575"/>
      <c r="C134" s="586" t="s">
        <v>40</v>
      </c>
      <c r="D134" s="579"/>
      <c r="E134" s="579"/>
      <c r="F134" s="579"/>
      <c r="G134" s="579"/>
      <c r="H134" s="579"/>
      <c r="I134" s="579"/>
      <c r="J134" s="579"/>
      <c r="K134" s="579"/>
      <c r="L134" s="579"/>
      <c r="M134" s="579"/>
      <c r="N134" s="579"/>
      <c r="O134" s="587">
        <v>0.02</v>
      </c>
      <c r="P134" s="576"/>
      <c r="Q134" s="574"/>
      <c r="R134" s="577"/>
      <c r="S134" s="574"/>
      <c r="T134" s="574"/>
      <c r="U134" s="574"/>
    </row>
    <row r="135" spans="1:21" ht="15" customHeight="1">
      <c r="A135" s="71"/>
      <c r="B135" s="93"/>
      <c r="C135" s="341" t="s">
        <v>64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583">
        <v>0.035</v>
      </c>
      <c r="P135" s="71"/>
      <c r="Q135" s="71"/>
      <c r="R135" s="178"/>
      <c r="S135" s="71"/>
      <c r="T135" s="71"/>
      <c r="U135" s="71"/>
    </row>
    <row r="136" spans="1:21" ht="15" customHeight="1">
      <c r="A136" s="71"/>
      <c r="B136" s="93"/>
      <c r="C136" s="341" t="s">
        <v>66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583">
        <v>0.006500000000000001</v>
      </c>
      <c r="P136" s="176"/>
      <c r="Q136" s="176"/>
      <c r="R136" s="178"/>
      <c r="S136" s="71"/>
      <c r="T136" s="71"/>
      <c r="U136" s="71"/>
    </row>
    <row r="137" spans="1:21" ht="15" customHeight="1">
      <c r="A137" s="71"/>
      <c r="B137" s="93"/>
      <c r="C137" s="341" t="s">
        <v>68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584">
        <v>0.03</v>
      </c>
      <c r="P137" s="178"/>
      <c r="Q137" s="178"/>
      <c r="R137" s="178"/>
      <c r="S137" s="71"/>
      <c r="T137" s="71"/>
      <c r="U137" s="71"/>
    </row>
    <row r="138" spans="1:21" ht="15" customHeight="1" thickBot="1">
      <c r="A138" s="71"/>
      <c r="B138" s="93"/>
      <c r="C138" s="350" t="s">
        <v>70</v>
      </c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585">
        <v>0.21</v>
      </c>
      <c r="P138" s="178"/>
      <c r="Q138" s="178"/>
      <c r="R138" s="178"/>
      <c r="S138" s="71"/>
      <c r="T138" s="71"/>
      <c r="U138" s="71"/>
    </row>
    <row r="139" spans="2:21" ht="15" customHeight="1" thickBot="1">
      <c r="B139" s="93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15"/>
      <c r="P139" s="178"/>
      <c r="Q139" s="178"/>
      <c r="R139" s="178"/>
      <c r="S139" s="71"/>
      <c r="T139" s="71"/>
      <c r="U139" s="71"/>
    </row>
  </sheetData>
  <sheetProtection password="CAEE" sheet="1" objects="1" scenarios="1" selectLockedCells="1" selectUnlockedCells="1"/>
  <mergeCells count="93">
    <mergeCell ref="G128:J128"/>
    <mergeCell ref="G125:J125"/>
    <mergeCell ref="G126:J126"/>
    <mergeCell ref="G127:J127"/>
    <mergeCell ref="G96:J96"/>
    <mergeCell ref="B71:O71"/>
    <mergeCell ref="G119:J119"/>
    <mergeCell ref="G120:J120"/>
    <mergeCell ref="G121:J121"/>
    <mergeCell ref="G111:J111"/>
    <mergeCell ref="G118:J118"/>
    <mergeCell ref="G106:J106"/>
    <mergeCell ref="G107:J107"/>
    <mergeCell ref="G108:J108"/>
    <mergeCell ref="C102:O102"/>
    <mergeCell ref="G109:J109"/>
    <mergeCell ref="G110:J110"/>
    <mergeCell ref="G112:J112"/>
    <mergeCell ref="G115:J115"/>
    <mergeCell ref="G116:J116"/>
    <mergeCell ref="G94:J94"/>
    <mergeCell ref="G95:J95"/>
    <mergeCell ref="G104:J104"/>
    <mergeCell ref="G105:J105"/>
    <mergeCell ref="G97:J97"/>
    <mergeCell ref="G117:J117"/>
    <mergeCell ref="E79:H79"/>
    <mergeCell ref="G88:J88"/>
    <mergeCell ref="E80:H80"/>
    <mergeCell ref="E81:H81"/>
    <mergeCell ref="G89:J89"/>
    <mergeCell ref="G90:J90"/>
    <mergeCell ref="E73:H73"/>
    <mergeCell ref="E74:H74"/>
    <mergeCell ref="G84:J84"/>
    <mergeCell ref="G85:J85"/>
    <mergeCell ref="G86:J86"/>
    <mergeCell ref="G87:J87"/>
    <mergeCell ref="E75:H75"/>
    <mergeCell ref="E76:H76"/>
    <mergeCell ref="E77:H77"/>
    <mergeCell ref="E78:H78"/>
    <mergeCell ref="D67:E67"/>
    <mergeCell ref="L67:M67"/>
    <mergeCell ref="D68:E68"/>
    <mergeCell ref="L68:M68"/>
    <mergeCell ref="D69:E69"/>
    <mergeCell ref="L69:M69"/>
    <mergeCell ref="D64:E64"/>
    <mergeCell ref="L64:M64"/>
    <mergeCell ref="D65:E65"/>
    <mergeCell ref="L65:M65"/>
    <mergeCell ref="D66:E66"/>
    <mergeCell ref="L66:M66"/>
    <mergeCell ref="D61:E61"/>
    <mergeCell ref="L61:M61"/>
    <mergeCell ref="D62:E62"/>
    <mergeCell ref="L62:M62"/>
    <mergeCell ref="D63:E63"/>
    <mergeCell ref="L63:M63"/>
    <mergeCell ref="D59:E59"/>
    <mergeCell ref="L59:M59"/>
    <mergeCell ref="D60:E60"/>
    <mergeCell ref="L60:M60"/>
    <mergeCell ref="C53:D53"/>
    <mergeCell ref="M53:N53"/>
    <mergeCell ref="C54:D54"/>
    <mergeCell ref="M54:N54"/>
    <mergeCell ref="C50:D50"/>
    <mergeCell ref="M50:N50"/>
    <mergeCell ref="C51:D51"/>
    <mergeCell ref="M51:N51"/>
    <mergeCell ref="C52:D52"/>
    <mergeCell ref="M52:N52"/>
    <mergeCell ref="C47:D47"/>
    <mergeCell ref="M47:N47"/>
    <mergeCell ref="C48:D48"/>
    <mergeCell ref="M48:N48"/>
    <mergeCell ref="C49:D49"/>
    <mergeCell ref="M49:N49"/>
    <mergeCell ref="C44:D44"/>
    <mergeCell ref="M44:N44"/>
    <mergeCell ref="C45:D45"/>
    <mergeCell ref="M45:N45"/>
    <mergeCell ref="C46:D46"/>
    <mergeCell ref="M46:N46"/>
    <mergeCell ref="B39:O39"/>
    <mergeCell ref="B19:G19"/>
    <mergeCell ref="C20:J20"/>
    <mergeCell ref="C24:F24"/>
    <mergeCell ref="C25:J25"/>
    <mergeCell ref="C28:F28"/>
    <mergeCell ref="C29:F2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O8"/>
  <sheetViews>
    <sheetView zoomScalePageLayoutView="0" workbookViewId="0" topLeftCell="A1">
      <selection activeCell="D8" sqref="D8"/>
    </sheetView>
  </sheetViews>
  <sheetFormatPr defaultColWidth="9.140625" defaultRowHeight="15" customHeight="1"/>
  <cols>
    <col min="1" max="1" width="10.7109375" style="179" customWidth="1"/>
    <col min="2" max="2" width="8.8515625" style="179" customWidth="1"/>
    <col min="3" max="3" width="34.28125" style="179" customWidth="1"/>
    <col min="4" max="4" width="34.7109375" style="179" customWidth="1"/>
    <col min="5" max="16384" width="9.140625" style="179" customWidth="1"/>
  </cols>
  <sheetData>
    <row r="1" spans="1:41" ht="21" customHeight="1">
      <c r="A1" s="888" t="s">
        <v>188</v>
      </c>
      <c r="B1" s="888"/>
      <c r="C1" s="888"/>
      <c r="D1" s="888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M1" s="182"/>
      <c r="AN1" s="182"/>
      <c r="AO1" s="182"/>
    </row>
    <row r="2" spans="1:41" ht="21" customHeight="1">
      <c r="A2" s="888"/>
      <c r="B2" s="888"/>
      <c r="C2" s="888"/>
      <c r="D2" s="888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M2" s="182"/>
      <c r="AN2" s="182"/>
      <c r="AO2" s="182"/>
    </row>
    <row r="3" spans="1:41" ht="21" customHeight="1">
      <c r="A3" s="889" t="s">
        <v>158</v>
      </c>
      <c r="B3" s="889"/>
      <c r="C3" s="889"/>
      <c r="D3" s="889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M3" s="182"/>
      <c r="AN3" s="182"/>
      <c r="AO3" s="182"/>
    </row>
    <row r="4" spans="1:41" ht="21" customHeight="1">
      <c r="A4" s="889"/>
      <c r="B4" s="889"/>
      <c r="C4" s="889"/>
      <c r="D4" s="889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M4" s="182"/>
      <c r="AN4" s="182"/>
      <c r="AO4" s="182"/>
    </row>
    <row r="5" spans="1:41" ht="15" customHeight="1">
      <c r="A5" s="890" t="s">
        <v>1</v>
      </c>
      <c r="B5" s="891" t="s">
        <v>89</v>
      </c>
      <c r="C5" s="891"/>
      <c r="D5" s="183" t="s">
        <v>132</v>
      </c>
      <c r="E5" s="184"/>
      <c r="F5" s="184"/>
      <c r="G5" s="184"/>
      <c r="H5" s="184"/>
      <c r="I5" s="184"/>
      <c r="J5" s="1"/>
      <c r="K5" s="1"/>
      <c r="L5" s="1"/>
      <c r="AM5" s="182"/>
      <c r="AN5" s="182"/>
      <c r="AO5" s="182"/>
    </row>
    <row r="6" spans="1:41" ht="15" customHeight="1">
      <c r="A6" s="890"/>
      <c r="B6" s="891"/>
      <c r="C6" s="891"/>
      <c r="D6" s="185"/>
      <c r="AM6" s="182"/>
      <c r="AN6" s="182"/>
      <c r="AO6" s="182"/>
    </row>
    <row r="7" spans="1:41" ht="31.5" customHeight="1">
      <c r="A7" s="186">
        <v>1</v>
      </c>
      <c r="B7" s="892" t="s">
        <v>157</v>
      </c>
      <c r="C7" s="893"/>
      <c r="D7" s="187">
        <v>141800</v>
      </c>
      <c r="AM7" s="182"/>
      <c r="AN7" s="182"/>
      <c r="AO7" s="182"/>
    </row>
    <row r="8" spans="35:37" ht="25.5" customHeight="1">
      <c r="AI8" s="182"/>
      <c r="AJ8" s="182"/>
      <c r="AK8" s="182"/>
    </row>
    <row r="9" ht="18" customHeight="1"/>
    <row r="10" ht="19.5" customHeight="1"/>
    <row r="11" ht="20.25" customHeight="1"/>
    <row r="12" ht="18.75" customHeight="1"/>
    <row r="13" ht="20.25" customHeight="1"/>
    <row r="14" ht="19.5" customHeight="1"/>
    <row r="15" ht="19.5" customHeight="1"/>
  </sheetData>
  <sheetProtection password="CAEE" sheet="1" objects="1" scenarios="1" selectLockedCells="1" selectUnlockedCells="1"/>
  <mergeCells count="5">
    <mergeCell ref="A1:D2"/>
    <mergeCell ref="A3:D4"/>
    <mergeCell ref="A5:A6"/>
    <mergeCell ref="B5:C6"/>
    <mergeCell ref="B7:C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28"/>
  <sheetViews>
    <sheetView zoomScalePageLayoutView="0" workbookViewId="0" topLeftCell="A1">
      <selection activeCell="F25" sqref="F25"/>
    </sheetView>
  </sheetViews>
  <sheetFormatPr defaultColWidth="9.140625" defaultRowHeight="12.75" customHeight="1"/>
  <cols>
    <col min="1" max="1" width="9.140625" style="188" customWidth="1"/>
    <col min="2" max="2" width="14.28125" style="1" customWidth="1"/>
    <col min="3" max="3" width="23.57421875" style="1" customWidth="1"/>
    <col min="4" max="4" width="20.00390625" style="1" customWidth="1"/>
    <col min="5" max="5" width="13.8515625" style="1" customWidth="1"/>
    <col min="6" max="6" width="12.7109375" style="1" customWidth="1"/>
    <col min="7" max="7" width="14.28125" style="1" customWidth="1"/>
    <col min="8" max="8" width="15.421875" style="1" customWidth="1"/>
    <col min="9" max="9" width="13.57421875" style="1" customWidth="1"/>
    <col min="10" max="16384" width="9.140625" style="1" customWidth="1"/>
  </cols>
  <sheetData>
    <row r="1" spans="1:8" ht="21" customHeight="1">
      <c r="A1" s="902" t="s">
        <v>367</v>
      </c>
      <c r="B1" s="903"/>
      <c r="C1" s="903"/>
      <c r="D1" s="903"/>
      <c r="E1" s="903"/>
      <c r="F1" s="903"/>
      <c r="G1" s="903"/>
      <c r="H1" s="904"/>
    </row>
    <row r="2" spans="1:8" ht="21" customHeight="1">
      <c r="A2" s="905"/>
      <c r="B2" s="828"/>
      <c r="C2" s="828"/>
      <c r="D2" s="828"/>
      <c r="E2" s="828"/>
      <c r="F2" s="828"/>
      <c r="G2" s="828"/>
      <c r="H2" s="906"/>
    </row>
    <row r="3" spans="1:8" ht="21" customHeight="1">
      <c r="A3" s="905"/>
      <c r="B3" s="828"/>
      <c r="C3" s="828"/>
      <c r="D3" s="828"/>
      <c r="E3" s="828"/>
      <c r="F3" s="828"/>
      <c r="G3" s="828"/>
      <c r="H3" s="906"/>
    </row>
    <row r="4" spans="1:8" ht="21" customHeight="1" thickBot="1">
      <c r="A4" s="905"/>
      <c r="B4" s="828"/>
      <c r="C4" s="828"/>
      <c r="D4" s="828"/>
      <c r="E4" s="828"/>
      <c r="F4" s="828"/>
      <c r="G4" s="828"/>
      <c r="H4" s="906"/>
    </row>
    <row r="5" spans="1:8" ht="15" customHeight="1" thickBot="1">
      <c r="A5" s="894" t="s">
        <v>1</v>
      </c>
      <c r="B5" s="896" t="s">
        <v>131</v>
      </c>
      <c r="C5" s="898" t="s">
        <v>159</v>
      </c>
      <c r="D5" s="900" t="s">
        <v>431</v>
      </c>
      <c r="E5" s="907" t="s">
        <v>217</v>
      </c>
      <c r="F5" s="908"/>
      <c r="G5" s="908"/>
      <c r="H5" s="909"/>
    </row>
    <row r="6" spans="1:8" ht="24" customHeight="1" thickBot="1">
      <c r="A6" s="895"/>
      <c r="B6" s="897"/>
      <c r="C6" s="899"/>
      <c r="D6" s="901"/>
      <c r="E6" s="503" t="s">
        <v>186</v>
      </c>
      <c r="F6" s="504" t="s">
        <v>168</v>
      </c>
      <c r="G6" s="505" t="s">
        <v>201</v>
      </c>
      <c r="H6" s="506" t="s">
        <v>204</v>
      </c>
    </row>
    <row r="7" spans="1:8" ht="15" customHeight="1">
      <c r="A7" s="326">
        <v>1</v>
      </c>
      <c r="B7" s="189" t="s">
        <v>157</v>
      </c>
      <c r="C7" s="190" t="s">
        <v>160</v>
      </c>
      <c r="D7" s="191">
        <v>34</v>
      </c>
      <c r="E7" s="192">
        <v>10</v>
      </c>
      <c r="F7" s="192">
        <v>10</v>
      </c>
      <c r="G7" s="193">
        <f>(E7*5)+F7</f>
        <v>60</v>
      </c>
      <c r="H7" s="502">
        <f>(G7*4.3)</f>
        <v>258</v>
      </c>
    </row>
    <row r="8" spans="1:8" ht="15" customHeight="1">
      <c r="A8" s="327">
        <v>2</v>
      </c>
      <c r="B8" s="189" t="s">
        <v>157</v>
      </c>
      <c r="C8" s="194" t="s">
        <v>161</v>
      </c>
      <c r="D8" s="195">
        <v>27</v>
      </c>
      <c r="E8" s="196">
        <v>12</v>
      </c>
      <c r="F8" s="196">
        <v>12</v>
      </c>
      <c r="G8" s="193">
        <f aca="true" t="shared" si="0" ref="G8:G14">(E8*5)+F8</f>
        <v>72</v>
      </c>
      <c r="H8" s="502">
        <f aca="true" t="shared" si="1" ref="H8:H13">(G8*4.3)</f>
        <v>309.59999999999997</v>
      </c>
    </row>
    <row r="9" spans="1:8" ht="15" customHeight="1">
      <c r="A9" s="327">
        <v>3</v>
      </c>
      <c r="B9" s="189" t="s">
        <v>157</v>
      </c>
      <c r="C9" s="194" t="s">
        <v>162</v>
      </c>
      <c r="D9" s="195">
        <v>13</v>
      </c>
      <c r="E9" s="196">
        <v>15</v>
      </c>
      <c r="F9" s="196">
        <v>15</v>
      </c>
      <c r="G9" s="193">
        <f t="shared" si="0"/>
        <v>90</v>
      </c>
      <c r="H9" s="502">
        <f t="shared" si="1"/>
        <v>387</v>
      </c>
    </row>
    <row r="10" spans="1:8" ht="15" customHeight="1">
      <c r="A10" s="327">
        <v>4</v>
      </c>
      <c r="B10" s="189" t="s">
        <v>157</v>
      </c>
      <c r="C10" s="194" t="s">
        <v>163</v>
      </c>
      <c r="D10" s="195">
        <v>19</v>
      </c>
      <c r="E10" s="196">
        <v>15</v>
      </c>
      <c r="F10" s="196">
        <v>15</v>
      </c>
      <c r="G10" s="193">
        <f t="shared" si="0"/>
        <v>90</v>
      </c>
      <c r="H10" s="502">
        <f t="shared" si="1"/>
        <v>387</v>
      </c>
    </row>
    <row r="11" spans="1:8" ht="15" customHeight="1">
      <c r="A11" s="327">
        <v>5</v>
      </c>
      <c r="B11" s="189" t="s">
        <v>157</v>
      </c>
      <c r="C11" s="194" t="s">
        <v>164</v>
      </c>
      <c r="D11" s="195">
        <v>18</v>
      </c>
      <c r="E11" s="196">
        <v>15</v>
      </c>
      <c r="F11" s="196">
        <v>15</v>
      </c>
      <c r="G11" s="193">
        <f t="shared" si="0"/>
        <v>90</v>
      </c>
      <c r="H11" s="502">
        <f t="shared" si="1"/>
        <v>387</v>
      </c>
    </row>
    <row r="12" spans="1:8" ht="15" customHeight="1">
      <c r="A12" s="327">
        <v>6</v>
      </c>
      <c r="B12" s="189" t="s">
        <v>157</v>
      </c>
      <c r="C12" s="194" t="s">
        <v>165</v>
      </c>
      <c r="D12" s="195">
        <v>23</v>
      </c>
      <c r="E12" s="196">
        <v>16</v>
      </c>
      <c r="F12" s="196">
        <v>16</v>
      </c>
      <c r="G12" s="193">
        <f t="shared" si="0"/>
        <v>96</v>
      </c>
      <c r="H12" s="502">
        <f t="shared" si="1"/>
        <v>412.79999999999995</v>
      </c>
    </row>
    <row r="13" spans="1:8" ht="15" customHeight="1">
      <c r="A13" s="327">
        <v>7</v>
      </c>
      <c r="B13" s="189" t="s">
        <v>157</v>
      </c>
      <c r="C13" s="194" t="s">
        <v>166</v>
      </c>
      <c r="D13" s="195">
        <v>21</v>
      </c>
      <c r="E13" s="196">
        <v>16</v>
      </c>
      <c r="F13" s="196">
        <v>15</v>
      </c>
      <c r="G13" s="193">
        <f t="shared" si="0"/>
        <v>95</v>
      </c>
      <c r="H13" s="502">
        <f t="shared" si="1"/>
        <v>408.5</v>
      </c>
    </row>
    <row r="14" spans="1:8" ht="15" customHeight="1" thickBot="1">
      <c r="A14" s="328">
        <v>8</v>
      </c>
      <c r="B14" s="329" t="s">
        <v>157</v>
      </c>
      <c r="C14" s="330" t="s">
        <v>167</v>
      </c>
      <c r="D14" s="331">
        <v>17</v>
      </c>
      <c r="E14" s="332">
        <v>14</v>
      </c>
      <c r="F14" s="332">
        <v>14</v>
      </c>
      <c r="G14" s="644">
        <f t="shared" si="0"/>
        <v>84</v>
      </c>
      <c r="H14" s="507">
        <f>(G14*4.3)</f>
        <v>361.2</v>
      </c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2.75" customHeight="1">
      <c r="A25" s="1"/>
    </row>
    <row r="26" ht="12.75" customHeight="1">
      <c r="A26" s="1"/>
    </row>
    <row r="27" ht="12.75" customHeight="1">
      <c r="A27" s="1"/>
    </row>
    <row r="28" ht="12.75" customHeight="1">
      <c r="A28" s="1"/>
    </row>
  </sheetData>
  <sheetProtection password="CAEE" sheet="1" objects="1" scenarios="1" selectLockedCells="1" selectUnlockedCells="1"/>
  <mergeCells count="6">
    <mergeCell ref="A5:A6"/>
    <mergeCell ref="B5:B6"/>
    <mergeCell ref="C5:C6"/>
    <mergeCell ref="D5:D6"/>
    <mergeCell ref="A1:H4"/>
    <mergeCell ref="E5:H5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3" max="3" width="4.00390625" style="0" customWidth="1"/>
    <col min="6" max="6" width="3.28125" style="0" customWidth="1"/>
    <col min="9" max="9" width="3.8515625" style="0" customWidth="1"/>
  </cols>
  <sheetData>
    <row r="1" spans="1:11" ht="22.5" customHeight="1">
      <c r="A1" s="918" t="s">
        <v>188</v>
      </c>
      <c r="B1" s="919"/>
      <c r="C1" s="919"/>
      <c r="D1" s="919"/>
      <c r="E1" s="919"/>
      <c r="F1" s="919"/>
      <c r="G1" s="919"/>
      <c r="H1" s="919"/>
      <c r="I1" s="919"/>
      <c r="J1" s="919"/>
      <c r="K1" s="920"/>
    </row>
    <row r="2" spans="1:11" ht="15" customHeight="1" thickBot="1">
      <c r="A2" s="921" t="s">
        <v>432</v>
      </c>
      <c r="B2" s="922"/>
      <c r="C2" s="922"/>
      <c r="D2" s="922"/>
      <c r="E2" s="922"/>
      <c r="F2" s="922"/>
      <c r="G2" s="922"/>
      <c r="H2" s="922"/>
      <c r="I2" s="922"/>
      <c r="J2" s="922"/>
      <c r="K2" s="923"/>
    </row>
    <row r="3" spans="1:11" ht="15" customHeight="1">
      <c r="A3" s="912" t="s">
        <v>404</v>
      </c>
      <c r="B3" s="913"/>
      <c r="C3" s="612"/>
      <c r="D3" s="912" t="s">
        <v>405</v>
      </c>
      <c r="E3" s="913"/>
      <c r="F3" s="612"/>
      <c r="G3" s="912" t="s">
        <v>406</v>
      </c>
      <c r="H3" s="913"/>
      <c r="I3" s="612"/>
      <c r="J3" s="924" t="s">
        <v>407</v>
      </c>
      <c r="K3" s="925"/>
    </row>
    <row r="4" spans="1:11" ht="23.25" customHeight="1">
      <c r="A4" s="623" t="s">
        <v>408</v>
      </c>
      <c r="B4" s="624" t="s">
        <v>409</v>
      </c>
      <c r="C4" s="612"/>
      <c r="D4" s="623" t="s">
        <v>408</v>
      </c>
      <c r="E4" s="624" t="s">
        <v>409</v>
      </c>
      <c r="F4" s="612"/>
      <c r="G4" s="623" t="s">
        <v>408</v>
      </c>
      <c r="H4" s="624" t="s">
        <v>409</v>
      </c>
      <c r="I4" s="612"/>
      <c r="J4" s="623" t="s">
        <v>408</v>
      </c>
      <c r="K4" s="624" t="s">
        <v>409</v>
      </c>
    </row>
    <row r="5" spans="1:11" ht="21.75" customHeight="1">
      <c r="A5" s="649">
        <v>0.2638888888888889</v>
      </c>
      <c r="B5" s="650">
        <v>0.2916666666666667</v>
      </c>
      <c r="C5" s="651"/>
      <c r="D5" s="649">
        <v>0.25</v>
      </c>
      <c r="E5" s="650">
        <v>0.2708333333333333</v>
      </c>
      <c r="F5" s="651"/>
      <c r="G5" s="643">
        <v>0.2708333333333333</v>
      </c>
      <c r="H5" s="643">
        <v>0.2916666666666667</v>
      </c>
      <c r="I5" s="651"/>
      <c r="J5" s="643">
        <v>0.2708333333333333</v>
      </c>
      <c r="K5" s="643">
        <v>0.2916666666666667</v>
      </c>
    </row>
    <row r="6" spans="1:11" ht="15" customHeight="1">
      <c r="A6" s="649">
        <v>0.3194444444444445</v>
      </c>
      <c r="B6" s="650">
        <v>0.40277777777777773</v>
      </c>
      <c r="C6" s="651"/>
      <c r="D6" s="649">
        <v>0.2916666666666667</v>
      </c>
      <c r="E6" s="650">
        <v>0.3541666666666667</v>
      </c>
      <c r="F6" s="651"/>
      <c r="G6" s="643">
        <v>0.3125</v>
      </c>
      <c r="H6" s="643">
        <v>0.375</v>
      </c>
      <c r="I6" s="651"/>
      <c r="J6" s="643">
        <v>0.3125</v>
      </c>
      <c r="K6" s="643">
        <v>0.375</v>
      </c>
    </row>
    <row r="7" spans="1:11" ht="15" customHeight="1">
      <c r="A7" s="649">
        <v>0.4305555555555556</v>
      </c>
      <c r="B7" s="650">
        <v>0.513888888888889</v>
      </c>
      <c r="C7" s="651"/>
      <c r="D7" s="649">
        <v>0.375</v>
      </c>
      <c r="E7" s="650">
        <v>0.4375</v>
      </c>
      <c r="F7" s="651"/>
      <c r="G7" s="643">
        <v>0.3958333333333333</v>
      </c>
      <c r="H7" s="643">
        <v>0.4583333333333333</v>
      </c>
      <c r="I7" s="651"/>
      <c r="J7" s="643">
        <v>0.3958333333333333</v>
      </c>
      <c r="K7" s="643">
        <v>0.4583333333333333</v>
      </c>
    </row>
    <row r="8" spans="1:11" ht="15" customHeight="1">
      <c r="A8" s="649">
        <v>0.5416666666666666</v>
      </c>
      <c r="B8" s="650">
        <v>0.625</v>
      </c>
      <c r="C8" s="651"/>
      <c r="D8" s="649">
        <v>0.4583333333333333</v>
      </c>
      <c r="E8" s="650">
        <v>0.5208333333333334</v>
      </c>
      <c r="F8" s="651"/>
      <c r="G8" s="643">
        <v>0.4791666666666667</v>
      </c>
      <c r="H8" s="643">
        <v>0.5416666666666666</v>
      </c>
      <c r="I8" s="651"/>
      <c r="J8" s="643">
        <v>0.4791666666666667</v>
      </c>
      <c r="K8" s="643">
        <v>0.5416666666666666</v>
      </c>
    </row>
    <row r="9" spans="1:11" ht="15" customHeight="1">
      <c r="A9" s="649">
        <v>0.6527777777777778</v>
      </c>
      <c r="B9" s="650">
        <v>0.7361111111111112</v>
      </c>
      <c r="C9" s="651"/>
      <c r="D9" s="649">
        <v>0.5416666666666666</v>
      </c>
      <c r="E9" s="650">
        <v>0.6041666666666666</v>
      </c>
      <c r="F9" s="651"/>
      <c r="G9" s="643">
        <v>0.5625</v>
      </c>
      <c r="H9" s="643">
        <v>0.625</v>
      </c>
      <c r="I9" s="651"/>
      <c r="J9" s="643">
        <v>0.5625</v>
      </c>
      <c r="K9" s="643">
        <v>0.625</v>
      </c>
    </row>
    <row r="10" spans="1:11" ht="15" customHeight="1">
      <c r="A10" s="649">
        <v>0.7638888888888888</v>
      </c>
      <c r="B10" s="650">
        <v>0.8472222222222222</v>
      </c>
      <c r="C10" s="651"/>
      <c r="D10" s="649">
        <v>0.625</v>
      </c>
      <c r="E10" s="650">
        <v>0.6875</v>
      </c>
      <c r="F10" s="651"/>
      <c r="G10" s="643">
        <v>0.6458333333333334</v>
      </c>
      <c r="H10" s="643">
        <v>0.7083333333333334</v>
      </c>
      <c r="I10" s="651"/>
      <c r="J10" s="643">
        <v>0.6458333333333334</v>
      </c>
      <c r="K10" s="643">
        <v>0.7083333333333334</v>
      </c>
    </row>
    <row r="11" spans="1:11" ht="15" customHeight="1">
      <c r="A11" s="649"/>
      <c r="B11" s="650"/>
      <c r="C11" s="651"/>
      <c r="D11" s="649">
        <v>0.7083333333333334</v>
      </c>
      <c r="E11" s="650">
        <v>0.7708333333333334</v>
      </c>
      <c r="F11" s="651"/>
      <c r="G11" s="643">
        <v>0.7291666666666666</v>
      </c>
      <c r="H11" s="643">
        <v>0.7916666666666666</v>
      </c>
      <c r="I11" s="651"/>
      <c r="J11" s="643">
        <v>0.7291666666666666</v>
      </c>
      <c r="K11" s="643">
        <v>0.7916666666666666</v>
      </c>
    </row>
    <row r="12" spans="1:11" ht="15" customHeight="1">
      <c r="A12" s="649"/>
      <c r="B12" s="650"/>
      <c r="C12" s="651"/>
      <c r="D12" s="649">
        <v>0.7916666666666666</v>
      </c>
      <c r="E12" s="650">
        <v>0.8541666666666666</v>
      </c>
      <c r="F12" s="651"/>
      <c r="G12" s="643">
        <v>0.8125</v>
      </c>
      <c r="H12" s="643">
        <v>0.875</v>
      </c>
      <c r="I12" s="651"/>
      <c r="J12" s="643">
        <v>0.8125</v>
      </c>
      <c r="K12" s="643"/>
    </row>
    <row r="13" spans="1:11" ht="15" customHeight="1">
      <c r="A13" s="914" t="s">
        <v>216</v>
      </c>
      <c r="B13" s="915"/>
      <c r="C13" s="651"/>
      <c r="D13" s="914" t="s">
        <v>216</v>
      </c>
      <c r="E13" s="915"/>
      <c r="F13" s="651"/>
      <c r="G13" s="914" t="s">
        <v>216</v>
      </c>
      <c r="H13" s="915"/>
      <c r="I13" s="651"/>
      <c r="J13" s="914" t="s">
        <v>216</v>
      </c>
      <c r="K13" s="915"/>
    </row>
    <row r="14" spans="1:11" ht="15" customHeight="1" thickBot="1">
      <c r="A14" s="652">
        <v>6</v>
      </c>
      <c r="B14" s="653">
        <v>6</v>
      </c>
      <c r="C14" s="651"/>
      <c r="D14" s="652">
        <v>8</v>
      </c>
      <c r="E14" s="653">
        <v>8</v>
      </c>
      <c r="F14" s="651"/>
      <c r="G14" s="652">
        <v>8</v>
      </c>
      <c r="H14" s="653">
        <v>8</v>
      </c>
      <c r="I14" s="651"/>
      <c r="J14" s="652">
        <v>8</v>
      </c>
      <c r="K14" s="653">
        <v>7</v>
      </c>
    </row>
    <row r="15" spans="1:11" ht="15" customHeight="1" thickBot="1">
      <c r="A15" s="654"/>
      <c r="B15" s="651"/>
      <c r="C15" s="651"/>
      <c r="D15" s="651"/>
      <c r="E15" s="651"/>
      <c r="F15" s="651"/>
      <c r="G15" s="651"/>
      <c r="H15" s="651"/>
      <c r="I15" s="651"/>
      <c r="J15" s="651"/>
      <c r="K15" s="655"/>
    </row>
    <row r="16" spans="1:11" ht="15" customHeight="1">
      <c r="A16" s="916" t="s">
        <v>410</v>
      </c>
      <c r="B16" s="917"/>
      <c r="C16" s="651"/>
      <c r="D16" s="916" t="s">
        <v>411</v>
      </c>
      <c r="E16" s="917"/>
      <c r="F16" s="651"/>
      <c r="G16" s="916" t="s">
        <v>412</v>
      </c>
      <c r="H16" s="917"/>
      <c r="I16" s="651"/>
      <c r="J16" s="916" t="s">
        <v>413</v>
      </c>
      <c r="K16" s="917"/>
    </row>
    <row r="17" spans="1:11" ht="15" customHeight="1">
      <c r="A17" s="656" t="s">
        <v>408</v>
      </c>
      <c r="B17" s="657" t="s">
        <v>409</v>
      </c>
      <c r="C17" s="651"/>
      <c r="D17" s="656" t="s">
        <v>408</v>
      </c>
      <c r="E17" s="657" t="s">
        <v>409</v>
      </c>
      <c r="F17" s="651"/>
      <c r="G17" s="656" t="s">
        <v>408</v>
      </c>
      <c r="H17" s="657" t="s">
        <v>409</v>
      </c>
      <c r="I17" s="651"/>
      <c r="J17" s="656" t="s">
        <v>408</v>
      </c>
      <c r="K17" s="657" t="s">
        <v>409</v>
      </c>
    </row>
    <row r="18" spans="1:11" ht="15" customHeight="1">
      <c r="A18" s="643">
        <v>0.2708333333333333</v>
      </c>
      <c r="B18" s="643">
        <v>0.3333333333333333</v>
      </c>
      <c r="C18" s="651"/>
      <c r="D18" s="649">
        <v>0.375</v>
      </c>
      <c r="E18" s="650">
        <v>0.34722222222222227</v>
      </c>
      <c r="F18" s="651"/>
      <c r="G18" s="649">
        <v>0.2708333333333333</v>
      </c>
      <c r="H18" s="650">
        <v>0.3125</v>
      </c>
      <c r="I18" s="651"/>
      <c r="J18" s="649">
        <v>0.2916666666666667</v>
      </c>
      <c r="K18" s="650">
        <v>0.2708333333333333</v>
      </c>
    </row>
    <row r="19" spans="1:11" ht="15" customHeight="1">
      <c r="A19" s="627">
        <v>0.3541666666666667</v>
      </c>
      <c r="B19" s="627">
        <v>0.4166666666666667</v>
      </c>
      <c r="C19" s="612"/>
      <c r="D19" s="625">
        <v>0.4861111111111111</v>
      </c>
      <c r="E19" s="626">
        <v>0.4583333333333333</v>
      </c>
      <c r="F19" s="612"/>
      <c r="G19" s="625">
        <v>0.3333333333333333</v>
      </c>
      <c r="H19" s="626">
        <v>0.3958333333333333</v>
      </c>
      <c r="I19" s="612"/>
      <c r="J19" s="625">
        <v>0.375</v>
      </c>
      <c r="K19" s="626">
        <v>0.3541666666666667</v>
      </c>
    </row>
    <row r="20" spans="1:11" ht="15" customHeight="1">
      <c r="A20" s="627">
        <v>0.4375</v>
      </c>
      <c r="B20" s="627">
        <v>0.5</v>
      </c>
      <c r="C20" s="612"/>
      <c r="D20" s="625">
        <v>0.5972222222222222</v>
      </c>
      <c r="E20" s="626">
        <v>0.5694444444444444</v>
      </c>
      <c r="F20" s="612"/>
      <c r="G20" s="625">
        <v>0.4166666666666667</v>
      </c>
      <c r="H20" s="626">
        <v>0.4791666666666667</v>
      </c>
      <c r="I20" s="612"/>
      <c r="J20" s="625">
        <v>0.4583333333333333</v>
      </c>
      <c r="K20" s="626">
        <v>0.4375</v>
      </c>
    </row>
    <row r="21" spans="1:11" ht="15" customHeight="1">
      <c r="A21" s="627">
        <v>0.5208333333333334</v>
      </c>
      <c r="B21" s="627">
        <v>0.5833333333333334</v>
      </c>
      <c r="C21" s="612"/>
      <c r="D21" s="625">
        <v>0.7083333333333334</v>
      </c>
      <c r="E21" s="626">
        <v>0.6805555555555555</v>
      </c>
      <c r="F21" s="612"/>
      <c r="G21" s="625">
        <v>0.5</v>
      </c>
      <c r="H21" s="626">
        <v>0.5625</v>
      </c>
      <c r="I21" s="612"/>
      <c r="J21" s="625">
        <v>0.5416666666666666</v>
      </c>
      <c r="K21" s="626">
        <v>0.5208333333333334</v>
      </c>
    </row>
    <row r="22" spans="1:11" ht="15" customHeight="1">
      <c r="A22" s="627">
        <v>0.6041666666666666</v>
      </c>
      <c r="B22" s="627">
        <v>0.6666666666666666</v>
      </c>
      <c r="C22" s="612"/>
      <c r="D22" s="625">
        <v>0.8194444444444445</v>
      </c>
      <c r="E22" s="626">
        <v>0.7916666666666666</v>
      </c>
      <c r="F22" s="612"/>
      <c r="G22" s="625">
        <v>0.5833333333333334</v>
      </c>
      <c r="H22" s="626">
        <v>0.6458333333333334</v>
      </c>
      <c r="I22" s="612"/>
      <c r="J22" s="625">
        <v>0.625</v>
      </c>
      <c r="K22" s="626">
        <v>0.6041666666666666</v>
      </c>
    </row>
    <row r="23" spans="1:11" ht="15" customHeight="1">
      <c r="A23" s="627">
        <v>0.6875</v>
      </c>
      <c r="B23" s="627">
        <v>0.75</v>
      </c>
      <c r="C23" s="612"/>
      <c r="D23" s="625"/>
      <c r="E23" s="626"/>
      <c r="F23" s="612"/>
      <c r="G23" s="625">
        <v>0.6666666666666666</v>
      </c>
      <c r="H23" s="626">
        <v>0.7291666666666666</v>
      </c>
      <c r="I23" s="612"/>
      <c r="J23" s="625">
        <v>0.7083333333333334</v>
      </c>
      <c r="K23" s="626">
        <v>0.6875</v>
      </c>
    </row>
    <row r="24" spans="1:11" ht="15" customHeight="1">
      <c r="A24" s="627">
        <v>0.7708333333333334</v>
      </c>
      <c r="B24" s="627">
        <v>0.8333333333333334</v>
      </c>
      <c r="C24" s="612"/>
      <c r="D24" s="625"/>
      <c r="E24" s="626"/>
      <c r="F24" s="612"/>
      <c r="G24" s="625">
        <v>0.75</v>
      </c>
      <c r="H24" s="626">
        <v>0.8125</v>
      </c>
      <c r="I24" s="612"/>
      <c r="J24" s="625">
        <v>0.7916666666666666</v>
      </c>
      <c r="K24" s="626">
        <v>0.7708333333333334</v>
      </c>
    </row>
    <row r="25" spans="1:11" ht="15" customHeight="1">
      <c r="A25" s="627">
        <v>0.8541666666666666</v>
      </c>
      <c r="B25" s="627"/>
      <c r="C25" s="612"/>
      <c r="D25" s="625"/>
      <c r="E25" s="626"/>
      <c r="F25" s="612"/>
      <c r="G25" s="625">
        <v>0.8333333333333334</v>
      </c>
      <c r="H25" s="626"/>
      <c r="I25" s="612"/>
      <c r="J25" s="625"/>
      <c r="K25" s="626">
        <v>0.8541666666666666</v>
      </c>
    </row>
    <row r="26" spans="1:11" ht="15" customHeight="1">
      <c r="A26" s="910" t="s">
        <v>216</v>
      </c>
      <c r="B26" s="911"/>
      <c r="C26" s="612"/>
      <c r="D26" s="910" t="s">
        <v>216</v>
      </c>
      <c r="E26" s="911"/>
      <c r="F26" s="612"/>
      <c r="G26" s="910" t="s">
        <v>216</v>
      </c>
      <c r="H26" s="911"/>
      <c r="I26" s="612"/>
      <c r="J26" s="910" t="s">
        <v>216</v>
      </c>
      <c r="K26" s="911"/>
    </row>
    <row r="27" spans="1:11" s="501" customFormat="1" ht="15" customHeight="1" thickBot="1">
      <c r="A27" s="628">
        <v>8</v>
      </c>
      <c r="B27" s="629">
        <v>7</v>
      </c>
      <c r="C27" s="612"/>
      <c r="D27" s="628">
        <v>5</v>
      </c>
      <c r="E27" s="629">
        <v>5</v>
      </c>
      <c r="F27" s="612"/>
      <c r="G27" s="628">
        <v>8</v>
      </c>
      <c r="H27" s="629">
        <v>7</v>
      </c>
      <c r="I27" s="612"/>
      <c r="J27" s="628">
        <v>7</v>
      </c>
      <c r="K27" s="629">
        <v>8</v>
      </c>
    </row>
    <row r="28" spans="1:11" ht="24" customHeight="1" thickBot="1">
      <c r="A28" s="631"/>
      <c r="B28" s="632"/>
      <c r="C28" s="612"/>
      <c r="D28" s="612"/>
      <c r="E28" s="612"/>
      <c r="F28" s="612"/>
      <c r="G28" s="612"/>
      <c r="H28" s="612"/>
      <c r="I28" s="612"/>
      <c r="J28" s="612"/>
      <c r="K28" s="630"/>
    </row>
    <row r="29" spans="1:11" ht="20.25" customHeight="1">
      <c r="A29" s="912" t="s">
        <v>414</v>
      </c>
      <c r="B29" s="913"/>
      <c r="C29" s="612"/>
      <c r="D29" s="612"/>
      <c r="E29" s="612"/>
      <c r="F29" s="612"/>
      <c r="G29" s="612"/>
      <c r="H29" s="612"/>
      <c r="I29" s="612"/>
      <c r="J29" s="612"/>
      <c r="K29" s="630"/>
    </row>
    <row r="30" spans="1:11" ht="15" customHeight="1">
      <c r="A30" s="623" t="s">
        <v>408</v>
      </c>
      <c r="B30" s="624" t="s">
        <v>409</v>
      </c>
      <c r="C30" s="612"/>
      <c r="D30" s="612"/>
      <c r="E30" s="612"/>
      <c r="F30" s="612"/>
      <c r="G30" s="612"/>
      <c r="H30" s="612"/>
      <c r="I30" s="612"/>
      <c r="J30" s="612"/>
      <c r="K30" s="630"/>
    </row>
    <row r="31" spans="1:11" ht="15" customHeight="1">
      <c r="A31" s="625">
        <v>0.3333333333333333</v>
      </c>
      <c r="B31" s="626">
        <v>0.3125</v>
      </c>
      <c r="C31" s="612"/>
      <c r="D31" s="612"/>
      <c r="E31" s="612"/>
      <c r="F31" s="612"/>
      <c r="G31" s="612"/>
      <c r="H31" s="612"/>
      <c r="I31" s="612"/>
      <c r="J31" s="612"/>
      <c r="K31" s="630"/>
    </row>
    <row r="32" spans="1:11" ht="15" customHeight="1">
      <c r="A32" s="625">
        <v>0.4166666666666667</v>
      </c>
      <c r="B32" s="626">
        <v>0.3958333333333333</v>
      </c>
      <c r="C32" s="612"/>
      <c r="D32" s="612"/>
      <c r="E32" s="612"/>
      <c r="F32" s="612"/>
      <c r="G32" s="612"/>
      <c r="H32" s="612"/>
      <c r="I32" s="612"/>
      <c r="J32" s="612"/>
      <c r="K32" s="630"/>
    </row>
    <row r="33" spans="1:11" ht="15" customHeight="1">
      <c r="A33" s="625">
        <v>0.5</v>
      </c>
      <c r="B33" s="626">
        <v>0.4791666666666667</v>
      </c>
      <c r="C33" s="612"/>
      <c r="D33" s="612"/>
      <c r="E33" s="612"/>
      <c r="F33" s="612"/>
      <c r="G33" s="612"/>
      <c r="H33" s="612"/>
      <c r="I33" s="612"/>
      <c r="J33" s="612"/>
      <c r="K33" s="630"/>
    </row>
    <row r="34" spans="1:11" ht="15" customHeight="1">
      <c r="A34" s="625">
        <v>0.5833333333333334</v>
      </c>
      <c r="B34" s="626">
        <v>0.5625</v>
      </c>
      <c r="C34" s="612"/>
      <c r="D34" s="612"/>
      <c r="E34" s="612"/>
      <c r="F34" s="612"/>
      <c r="G34" s="612"/>
      <c r="H34" s="612"/>
      <c r="I34" s="612"/>
      <c r="J34" s="612"/>
      <c r="K34" s="630"/>
    </row>
    <row r="35" spans="1:11" ht="15" customHeight="1">
      <c r="A35" s="625">
        <v>0.6666666666666666</v>
      </c>
      <c r="B35" s="626">
        <v>0.6458333333333334</v>
      </c>
      <c r="C35" s="612"/>
      <c r="D35" s="612"/>
      <c r="E35" s="612"/>
      <c r="F35" s="612"/>
      <c r="G35" s="612"/>
      <c r="H35" s="612"/>
      <c r="I35" s="612"/>
      <c r="J35" s="612"/>
      <c r="K35" s="630"/>
    </row>
    <row r="36" spans="1:11" ht="15" customHeight="1">
      <c r="A36" s="625">
        <v>0.75</v>
      </c>
      <c r="B36" s="626">
        <v>0.7291666666666666</v>
      </c>
      <c r="C36" s="612"/>
      <c r="D36" s="612"/>
      <c r="E36" s="612"/>
      <c r="F36" s="612"/>
      <c r="G36" s="612"/>
      <c r="H36" s="612"/>
      <c r="I36" s="612"/>
      <c r="J36" s="612"/>
      <c r="K36" s="630"/>
    </row>
    <row r="37" spans="1:11" ht="15" customHeight="1">
      <c r="A37" s="625">
        <v>0.8333333333333334</v>
      </c>
      <c r="B37" s="626">
        <v>0.8125</v>
      </c>
      <c r="C37" s="612"/>
      <c r="D37" s="612"/>
      <c r="E37" s="612"/>
      <c r="F37" s="612"/>
      <c r="G37" s="612"/>
      <c r="H37" s="612"/>
      <c r="I37" s="612"/>
      <c r="J37" s="612"/>
      <c r="K37" s="630"/>
    </row>
    <row r="38" spans="1:11" ht="15" customHeight="1">
      <c r="A38" s="625"/>
      <c r="B38" s="626"/>
      <c r="C38" s="612"/>
      <c r="D38" s="612"/>
      <c r="E38" s="612"/>
      <c r="F38" s="612"/>
      <c r="G38" s="612"/>
      <c r="H38" s="612"/>
      <c r="I38" s="612"/>
      <c r="J38" s="612"/>
      <c r="K38" s="630"/>
    </row>
    <row r="39" spans="1:11" ht="15" customHeight="1">
      <c r="A39" s="910" t="s">
        <v>216</v>
      </c>
      <c r="B39" s="911"/>
      <c r="C39" s="612"/>
      <c r="D39" s="612"/>
      <c r="E39" s="612"/>
      <c r="F39" s="612"/>
      <c r="G39" s="612"/>
      <c r="H39" s="612"/>
      <c r="I39" s="612"/>
      <c r="J39" s="612"/>
      <c r="K39" s="630"/>
    </row>
    <row r="40" spans="1:11" ht="15" customHeight="1" thickBot="1">
      <c r="A40" s="628">
        <v>7</v>
      </c>
      <c r="B40" s="629">
        <v>7</v>
      </c>
      <c r="C40" s="612"/>
      <c r="D40" s="612"/>
      <c r="E40" s="612"/>
      <c r="F40" s="612"/>
      <c r="G40" s="612"/>
      <c r="H40" s="612"/>
      <c r="I40" s="612"/>
      <c r="J40" s="612"/>
      <c r="K40" s="630"/>
    </row>
    <row r="41" spans="1:11" ht="15" customHeight="1" thickBot="1">
      <c r="A41" s="634"/>
      <c r="B41" s="635"/>
      <c r="C41" s="632"/>
      <c r="D41" s="632"/>
      <c r="E41" s="632"/>
      <c r="F41" s="632"/>
      <c r="G41" s="632"/>
      <c r="H41" s="632"/>
      <c r="I41" s="632"/>
      <c r="J41" s="632"/>
      <c r="K41" s="633"/>
    </row>
    <row r="42" ht="15" customHeight="1">
      <c r="A42" t="s">
        <v>415</v>
      </c>
    </row>
    <row r="43" ht="15" customHeight="1">
      <c r="A43" t="s">
        <v>416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s="501" customFormat="1" ht="15" customHeight="1"/>
    <row r="53" ht="21.75" customHeight="1"/>
    <row r="54" ht="20.2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>
      <c r="A65" s="612"/>
    </row>
    <row r="66" ht="15" customHeight="1">
      <c r="A66" s="612"/>
    </row>
    <row r="67" ht="15" customHeight="1">
      <c r="A67" s="612"/>
    </row>
    <row r="68" ht="15" customHeight="1">
      <c r="A68" s="612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 password="CAEE" sheet="1" objects="1" scenarios="1" selectLockedCells="1" selectUnlockedCells="1"/>
  <mergeCells count="20">
    <mergeCell ref="A1:K1"/>
    <mergeCell ref="A2:K2"/>
    <mergeCell ref="A3:B3"/>
    <mergeCell ref="D3:E3"/>
    <mergeCell ref="G3:H3"/>
    <mergeCell ref="J3:K3"/>
    <mergeCell ref="A13:B13"/>
    <mergeCell ref="D13:E13"/>
    <mergeCell ref="G13:H13"/>
    <mergeCell ref="J13:K13"/>
    <mergeCell ref="A16:B16"/>
    <mergeCell ref="D16:E16"/>
    <mergeCell ref="G16:H16"/>
    <mergeCell ref="J16:K16"/>
    <mergeCell ref="A26:B26"/>
    <mergeCell ref="D26:E26"/>
    <mergeCell ref="G26:H26"/>
    <mergeCell ref="J26:K26"/>
    <mergeCell ref="A29:B29"/>
    <mergeCell ref="A39:B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71" sqref="A71"/>
    </sheetView>
  </sheetViews>
  <sheetFormatPr defaultColWidth="9.140625" defaultRowHeight="15"/>
  <cols>
    <col min="1" max="1" width="25.00390625" style="352" customWidth="1"/>
    <col min="2" max="2" width="7.00390625" style="352" customWidth="1"/>
    <col min="3" max="3" width="7.8515625" style="352" customWidth="1"/>
    <col min="4" max="4" width="6.7109375" style="352" customWidth="1"/>
    <col min="5" max="5" width="5.7109375" style="352" customWidth="1"/>
    <col min="6" max="6" width="6.8515625" style="352" customWidth="1"/>
    <col min="7" max="7" width="5.7109375" style="352" customWidth="1"/>
    <col min="8" max="8" width="5.57421875" style="352" customWidth="1"/>
    <col min="9" max="9" width="5.140625" style="352" customWidth="1"/>
    <col min="10" max="10" width="4.8515625" style="352" customWidth="1"/>
    <col min="11" max="11" width="5.28125" style="352" customWidth="1"/>
    <col min="12" max="12" width="5.57421875" style="0" customWidth="1"/>
  </cols>
  <sheetData>
    <row r="1" spans="1:12" ht="24" customHeight="1" thickBot="1">
      <c r="A1" s="927" t="s">
        <v>368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508"/>
    </row>
    <row r="2" spans="1:12" ht="15">
      <c r="A2" s="928" t="s">
        <v>326</v>
      </c>
      <c r="B2" s="929"/>
      <c r="C2" s="929"/>
      <c r="D2" s="929"/>
      <c r="E2" s="929"/>
      <c r="F2" s="929"/>
      <c r="G2" s="929"/>
      <c r="H2" s="929"/>
      <c r="I2" s="929"/>
      <c r="J2" s="929"/>
      <c r="K2" s="930"/>
      <c r="L2" s="508"/>
    </row>
    <row r="3" spans="1:12" ht="15">
      <c r="A3" s="509" t="s">
        <v>218</v>
      </c>
      <c r="B3" s="931" t="s">
        <v>219</v>
      </c>
      <c r="C3" s="931"/>
      <c r="D3" s="931"/>
      <c r="E3" s="931"/>
      <c r="F3" s="931"/>
      <c r="G3" s="931"/>
      <c r="H3" s="931"/>
      <c r="I3" s="931"/>
      <c r="J3" s="931"/>
      <c r="K3" s="932"/>
      <c r="L3" s="508"/>
    </row>
    <row r="4" spans="1:12" ht="15">
      <c r="A4" s="510" t="s">
        <v>220</v>
      </c>
      <c r="B4" s="511">
        <v>597</v>
      </c>
      <c r="C4" s="511">
        <v>304</v>
      </c>
      <c r="D4" s="511"/>
      <c r="E4" s="511"/>
      <c r="F4" s="511"/>
      <c r="G4" s="511"/>
      <c r="H4" s="511"/>
      <c r="I4" s="511"/>
      <c r="J4" s="511"/>
      <c r="K4" s="512"/>
      <c r="L4" s="508"/>
    </row>
    <row r="5" spans="1:12" ht="15">
      <c r="A5" s="510" t="s">
        <v>221</v>
      </c>
      <c r="B5" s="511">
        <v>652</v>
      </c>
      <c r="C5" s="511">
        <v>485</v>
      </c>
      <c r="D5" s="511"/>
      <c r="E5" s="511"/>
      <c r="F5" s="511"/>
      <c r="G5" s="511"/>
      <c r="H5" s="511"/>
      <c r="I5" s="511"/>
      <c r="J5" s="511"/>
      <c r="K5" s="512"/>
      <c r="L5" s="508"/>
    </row>
    <row r="6" spans="1:12" ht="15">
      <c r="A6" s="510" t="s">
        <v>222</v>
      </c>
      <c r="B6" s="511">
        <v>485</v>
      </c>
      <c r="C6" s="511"/>
      <c r="D6" s="511"/>
      <c r="E6" s="511"/>
      <c r="F6" s="511"/>
      <c r="G6" s="511"/>
      <c r="H6" s="511"/>
      <c r="I6" s="511"/>
      <c r="J6" s="511"/>
      <c r="K6" s="512"/>
      <c r="L6" s="508"/>
    </row>
    <row r="7" spans="1:12" ht="15">
      <c r="A7" s="510" t="s">
        <v>223</v>
      </c>
      <c r="B7" s="511">
        <v>380</v>
      </c>
      <c r="C7" s="511">
        <v>270</v>
      </c>
      <c r="D7" s="511"/>
      <c r="E7" s="511"/>
      <c r="F7" s="511"/>
      <c r="G7" s="511"/>
      <c r="H7" s="511"/>
      <c r="I7" s="511"/>
      <c r="J7" s="511"/>
      <c r="K7" s="512"/>
      <c r="L7" s="508"/>
    </row>
    <row r="8" spans="1:12" ht="15">
      <c r="A8" s="510" t="s">
        <v>224</v>
      </c>
      <c r="B8" s="511">
        <v>379</v>
      </c>
      <c r="C8" s="511">
        <v>196</v>
      </c>
      <c r="D8" s="511"/>
      <c r="E8" s="511"/>
      <c r="F8" s="511"/>
      <c r="G8" s="511"/>
      <c r="H8" s="511"/>
      <c r="I8" s="511"/>
      <c r="J8" s="511"/>
      <c r="K8" s="512"/>
      <c r="L8" s="508"/>
    </row>
    <row r="9" spans="1:12" ht="15">
      <c r="A9" s="510" t="s">
        <v>225</v>
      </c>
      <c r="B9" s="511">
        <v>1110</v>
      </c>
      <c r="C9" s="511">
        <v>821</v>
      </c>
      <c r="D9" s="511">
        <v>549</v>
      </c>
      <c r="E9" s="511"/>
      <c r="F9" s="511"/>
      <c r="G9" s="511"/>
      <c r="H9" s="511"/>
      <c r="I9" s="511"/>
      <c r="J9" s="511"/>
      <c r="K9" s="512"/>
      <c r="L9" s="508"/>
    </row>
    <row r="10" spans="1:12" ht="15">
      <c r="A10" s="510" t="s">
        <v>226</v>
      </c>
      <c r="B10" s="511">
        <v>121</v>
      </c>
      <c r="C10" s="511">
        <v>248</v>
      </c>
      <c r="D10" s="511"/>
      <c r="E10" s="511"/>
      <c r="F10" s="511"/>
      <c r="G10" s="511"/>
      <c r="H10" s="511"/>
      <c r="I10" s="511"/>
      <c r="J10" s="511"/>
      <c r="K10" s="512"/>
      <c r="L10" s="508"/>
    </row>
    <row r="11" spans="1:12" ht="15">
      <c r="A11" s="510" t="s">
        <v>227</v>
      </c>
      <c r="B11" s="511">
        <v>236</v>
      </c>
      <c r="C11" s="511"/>
      <c r="D11" s="511"/>
      <c r="E11" s="511"/>
      <c r="F11" s="511"/>
      <c r="G11" s="511"/>
      <c r="H11" s="511"/>
      <c r="I11" s="511"/>
      <c r="J11" s="511"/>
      <c r="K11" s="512"/>
      <c r="L11" s="508"/>
    </row>
    <row r="12" spans="1:12" ht="15">
      <c r="A12" s="510" t="s">
        <v>228</v>
      </c>
      <c r="B12" s="511">
        <v>356</v>
      </c>
      <c r="C12" s="511"/>
      <c r="D12" s="511"/>
      <c r="E12" s="511"/>
      <c r="F12" s="511"/>
      <c r="G12" s="511"/>
      <c r="H12" s="511"/>
      <c r="I12" s="511"/>
      <c r="J12" s="511"/>
      <c r="K12" s="512"/>
      <c r="L12" s="508"/>
    </row>
    <row r="13" spans="1:12" ht="15">
      <c r="A13" s="510" t="s">
        <v>229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2"/>
      <c r="L13" s="508"/>
    </row>
    <row r="14" spans="1:12" ht="15">
      <c r="A14" s="510" t="s">
        <v>230</v>
      </c>
      <c r="B14" s="511">
        <v>297</v>
      </c>
      <c r="C14" s="511">
        <v>396</v>
      </c>
      <c r="D14" s="511"/>
      <c r="E14" s="511"/>
      <c r="F14" s="511"/>
      <c r="G14" s="511"/>
      <c r="H14" s="511"/>
      <c r="I14" s="511"/>
      <c r="J14" s="511"/>
      <c r="K14" s="512"/>
      <c r="L14" s="508"/>
    </row>
    <row r="15" spans="1:12" ht="15">
      <c r="A15" s="510" t="s">
        <v>231</v>
      </c>
      <c r="B15" s="511">
        <v>550</v>
      </c>
      <c r="C15" s="511">
        <v>711</v>
      </c>
      <c r="D15" s="511">
        <v>866</v>
      </c>
      <c r="E15" s="511">
        <v>990</v>
      </c>
      <c r="F15" s="511"/>
      <c r="G15" s="511"/>
      <c r="H15" s="511"/>
      <c r="I15" s="511"/>
      <c r="J15" s="511"/>
      <c r="K15" s="512"/>
      <c r="L15" s="508"/>
    </row>
    <row r="16" spans="1:12" ht="15">
      <c r="A16" s="510" t="s">
        <v>232</v>
      </c>
      <c r="B16" s="926" t="s">
        <v>233</v>
      </c>
      <c r="C16" s="926"/>
      <c r="D16" s="511">
        <v>842</v>
      </c>
      <c r="E16" s="511"/>
      <c r="F16" s="511"/>
      <c r="G16" s="511"/>
      <c r="H16" s="511"/>
      <c r="I16" s="511"/>
      <c r="J16" s="511"/>
      <c r="K16" s="512"/>
      <c r="L16" s="508"/>
    </row>
    <row r="17" spans="1:12" ht="15">
      <c r="A17" s="510" t="s">
        <v>234</v>
      </c>
      <c r="B17" s="926" t="s">
        <v>235</v>
      </c>
      <c r="C17" s="926"/>
      <c r="D17" s="511">
        <v>434</v>
      </c>
      <c r="E17" s="511">
        <v>12</v>
      </c>
      <c r="F17" s="511"/>
      <c r="G17" s="511"/>
      <c r="H17" s="511"/>
      <c r="I17" s="511"/>
      <c r="J17" s="511"/>
      <c r="K17" s="512"/>
      <c r="L17" s="508"/>
    </row>
    <row r="18" spans="1:12" ht="15">
      <c r="A18" s="510" t="s">
        <v>236</v>
      </c>
      <c r="B18" s="511">
        <v>78</v>
      </c>
      <c r="C18" s="511"/>
      <c r="D18" s="511"/>
      <c r="E18" s="511"/>
      <c r="F18" s="511"/>
      <c r="G18" s="511"/>
      <c r="H18" s="511"/>
      <c r="I18" s="511"/>
      <c r="J18" s="511"/>
      <c r="K18" s="512"/>
      <c r="L18" s="508"/>
    </row>
    <row r="19" spans="1:12" ht="15">
      <c r="A19" s="513" t="s">
        <v>237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2"/>
      <c r="L19" s="508"/>
    </row>
    <row r="20" spans="1:12" ht="15">
      <c r="A20" s="510" t="s">
        <v>238</v>
      </c>
      <c r="B20" s="511">
        <v>14</v>
      </c>
      <c r="C20" s="511">
        <v>394</v>
      </c>
      <c r="D20" s="511">
        <v>660</v>
      </c>
      <c r="E20" s="511">
        <v>834</v>
      </c>
      <c r="F20" s="511">
        <v>1018</v>
      </c>
      <c r="G20" s="511">
        <v>1172</v>
      </c>
      <c r="H20" s="511"/>
      <c r="I20" s="511"/>
      <c r="J20" s="511"/>
      <c r="K20" s="512"/>
      <c r="L20" s="508"/>
    </row>
    <row r="21" spans="1:12" ht="15">
      <c r="A21" s="510" t="s">
        <v>239</v>
      </c>
      <c r="B21" s="511">
        <v>1963</v>
      </c>
      <c r="C21" s="511"/>
      <c r="D21" s="511"/>
      <c r="E21" s="511"/>
      <c r="F21" s="511"/>
      <c r="G21" s="511"/>
      <c r="H21" s="511"/>
      <c r="I21" s="511"/>
      <c r="J21" s="511"/>
      <c r="K21" s="512"/>
      <c r="L21" s="508"/>
    </row>
    <row r="22" spans="1:12" ht="15">
      <c r="A22" s="510" t="s">
        <v>240</v>
      </c>
      <c r="B22" s="511">
        <v>10</v>
      </c>
      <c r="C22" s="511">
        <v>205</v>
      </c>
      <c r="D22" s="511"/>
      <c r="E22" s="511"/>
      <c r="F22" s="511"/>
      <c r="G22" s="511"/>
      <c r="H22" s="511"/>
      <c r="I22" s="511"/>
      <c r="J22" s="511"/>
      <c r="K22" s="512"/>
      <c r="L22" s="508"/>
    </row>
    <row r="23" spans="1:12" ht="15">
      <c r="A23" s="510" t="s">
        <v>241</v>
      </c>
      <c r="B23" s="511">
        <v>64</v>
      </c>
      <c r="C23" s="511">
        <v>308</v>
      </c>
      <c r="D23" s="511">
        <v>476</v>
      </c>
      <c r="E23" s="511"/>
      <c r="F23" s="511"/>
      <c r="G23" s="511"/>
      <c r="H23" s="511"/>
      <c r="I23" s="511"/>
      <c r="J23" s="511"/>
      <c r="K23" s="512"/>
      <c r="L23" s="508"/>
    </row>
    <row r="24" spans="1:12" ht="15">
      <c r="A24" s="510" t="s">
        <v>242</v>
      </c>
      <c r="B24" s="511">
        <v>440</v>
      </c>
      <c r="C24" s="511"/>
      <c r="D24" s="511"/>
      <c r="E24" s="511"/>
      <c r="F24" s="511"/>
      <c r="G24" s="511"/>
      <c r="H24" s="511"/>
      <c r="I24" s="511"/>
      <c r="J24" s="511"/>
      <c r="K24" s="512"/>
      <c r="L24" s="508"/>
    </row>
    <row r="25" spans="1:12" ht="15">
      <c r="A25" s="510" t="s">
        <v>243</v>
      </c>
      <c r="B25" s="511">
        <v>1963</v>
      </c>
      <c r="C25" s="511">
        <v>1600</v>
      </c>
      <c r="D25" s="511"/>
      <c r="E25" s="511"/>
      <c r="F25" s="511"/>
      <c r="G25" s="926"/>
      <c r="H25" s="926"/>
      <c r="I25" s="511"/>
      <c r="J25" s="511"/>
      <c r="K25" s="512"/>
      <c r="L25" s="508"/>
    </row>
    <row r="26" spans="1:12" ht="15">
      <c r="A26" s="510" t="s">
        <v>244</v>
      </c>
      <c r="B26" s="511">
        <v>1474</v>
      </c>
      <c r="C26" s="511">
        <v>1588</v>
      </c>
      <c r="D26" s="511">
        <v>1786</v>
      </c>
      <c r="E26" s="511"/>
      <c r="F26" s="511"/>
      <c r="G26" s="511"/>
      <c r="H26" s="511"/>
      <c r="I26" s="511"/>
      <c r="J26" s="511"/>
      <c r="K26" s="512"/>
      <c r="L26" s="508"/>
    </row>
    <row r="27" spans="1:12" ht="15">
      <c r="A27" s="510" t="s">
        <v>245</v>
      </c>
      <c r="B27" s="511">
        <v>70</v>
      </c>
      <c r="C27" s="511"/>
      <c r="D27" s="511"/>
      <c r="E27" s="511"/>
      <c r="F27" s="511"/>
      <c r="G27" s="511"/>
      <c r="H27" s="511"/>
      <c r="I27" s="511"/>
      <c r="J27" s="511"/>
      <c r="K27" s="512"/>
      <c r="L27" s="508"/>
    </row>
    <row r="28" spans="1:12" ht="15">
      <c r="A28" s="510" t="s">
        <v>246</v>
      </c>
      <c r="B28" s="511">
        <v>118</v>
      </c>
      <c r="C28" s="511"/>
      <c r="D28" s="511"/>
      <c r="E28" s="511"/>
      <c r="F28" s="511"/>
      <c r="G28" s="511"/>
      <c r="H28" s="511"/>
      <c r="I28" s="511"/>
      <c r="J28" s="511"/>
      <c r="K28" s="512"/>
      <c r="L28" s="508"/>
    </row>
    <row r="29" spans="1:12" ht="15">
      <c r="A29" s="510" t="s">
        <v>247</v>
      </c>
      <c r="B29" s="511">
        <v>181</v>
      </c>
      <c r="C29" s="926">
        <v>413</v>
      </c>
      <c r="D29" s="926"/>
      <c r="E29" s="511">
        <v>419</v>
      </c>
      <c r="F29" s="511">
        <v>743</v>
      </c>
      <c r="G29" s="511"/>
      <c r="H29" s="511"/>
      <c r="I29" s="511"/>
      <c r="J29" s="511"/>
      <c r="K29" s="512"/>
      <c r="L29" s="508"/>
    </row>
    <row r="30" spans="1:12" ht="15">
      <c r="A30" s="510" t="s">
        <v>248</v>
      </c>
      <c r="B30" s="511"/>
      <c r="C30" s="511"/>
      <c r="D30" s="511"/>
      <c r="E30" s="511"/>
      <c r="F30" s="511"/>
      <c r="G30" s="514"/>
      <c r="H30" s="514"/>
      <c r="I30" s="511"/>
      <c r="J30" s="511"/>
      <c r="K30" s="512"/>
      <c r="L30" s="508"/>
    </row>
    <row r="31" spans="1:12" ht="15">
      <c r="A31" s="510" t="s">
        <v>249</v>
      </c>
      <c r="B31" s="511">
        <v>880</v>
      </c>
      <c r="C31" s="511">
        <v>879</v>
      </c>
      <c r="D31" s="511">
        <v>757</v>
      </c>
      <c r="E31" s="511"/>
      <c r="F31" s="511"/>
      <c r="G31" s="511"/>
      <c r="H31" s="511"/>
      <c r="I31" s="511"/>
      <c r="J31" s="511"/>
      <c r="K31" s="512"/>
      <c r="L31" s="508"/>
    </row>
    <row r="32" spans="1:12" ht="15">
      <c r="A32" s="510" t="s">
        <v>250</v>
      </c>
      <c r="B32" s="511">
        <v>338</v>
      </c>
      <c r="C32" s="511">
        <v>612</v>
      </c>
      <c r="D32" s="511"/>
      <c r="E32" s="511"/>
      <c r="F32" s="511"/>
      <c r="G32" s="511"/>
      <c r="H32" s="511"/>
      <c r="I32" s="511"/>
      <c r="J32" s="511"/>
      <c r="K32" s="512"/>
      <c r="L32" s="508"/>
    </row>
    <row r="33" spans="1:12" ht="15">
      <c r="A33" s="510" t="s">
        <v>251</v>
      </c>
      <c r="B33" s="511">
        <v>453</v>
      </c>
      <c r="C33" s="511">
        <v>323</v>
      </c>
      <c r="D33" s="511"/>
      <c r="E33" s="926"/>
      <c r="F33" s="926"/>
      <c r="G33" s="511"/>
      <c r="H33" s="511"/>
      <c r="I33" s="511"/>
      <c r="J33" s="511"/>
      <c r="K33" s="512"/>
      <c r="L33" s="508"/>
    </row>
    <row r="34" spans="1:12" ht="15">
      <c r="A34" s="510" t="s">
        <v>252</v>
      </c>
      <c r="B34" s="511">
        <v>552</v>
      </c>
      <c r="C34" s="511">
        <v>726</v>
      </c>
      <c r="D34" s="511"/>
      <c r="E34" s="511"/>
      <c r="F34" s="511"/>
      <c r="G34" s="511"/>
      <c r="H34" s="511"/>
      <c r="I34" s="511"/>
      <c r="J34" s="511"/>
      <c r="K34" s="512"/>
      <c r="L34" s="508"/>
    </row>
    <row r="35" spans="1:12" ht="15">
      <c r="A35" s="513" t="s">
        <v>253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2"/>
      <c r="L35" s="508"/>
    </row>
    <row r="36" spans="1:12" ht="15">
      <c r="A36" s="510" t="s">
        <v>254</v>
      </c>
      <c r="B36" s="511" t="s">
        <v>255</v>
      </c>
      <c r="C36" s="511"/>
      <c r="D36" s="514"/>
      <c r="E36" s="514"/>
      <c r="F36" s="511"/>
      <c r="G36" s="511"/>
      <c r="H36" s="511"/>
      <c r="I36" s="511"/>
      <c r="J36" s="511"/>
      <c r="K36" s="512"/>
      <c r="L36" s="508"/>
    </row>
    <row r="37" spans="1:12" ht="15">
      <c r="A37" s="510" t="s">
        <v>256</v>
      </c>
      <c r="B37" s="511">
        <v>255</v>
      </c>
      <c r="C37" s="511"/>
      <c r="D37" s="511"/>
      <c r="E37" s="511"/>
      <c r="F37" s="511"/>
      <c r="G37" s="511"/>
      <c r="H37" s="511"/>
      <c r="I37" s="511"/>
      <c r="J37" s="511"/>
      <c r="K37" s="512"/>
      <c r="L37" s="508"/>
    </row>
    <row r="38" spans="1:12" ht="15">
      <c r="A38" s="510" t="s">
        <v>257</v>
      </c>
      <c r="B38" s="511">
        <v>122</v>
      </c>
      <c r="C38" s="511"/>
      <c r="D38" s="511"/>
      <c r="E38" s="511"/>
      <c r="F38" s="511"/>
      <c r="G38" s="511"/>
      <c r="H38" s="511"/>
      <c r="I38" s="511"/>
      <c r="J38" s="511"/>
      <c r="K38" s="512"/>
      <c r="L38" s="508"/>
    </row>
    <row r="39" spans="1:12" ht="15">
      <c r="A39" s="510" t="s">
        <v>252</v>
      </c>
      <c r="B39" s="511">
        <v>663</v>
      </c>
      <c r="C39" s="511">
        <v>515</v>
      </c>
      <c r="D39" s="511"/>
      <c r="E39" s="511"/>
      <c r="F39" s="511"/>
      <c r="G39" s="511"/>
      <c r="H39" s="511"/>
      <c r="I39" s="511"/>
      <c r="J39" s="511"/>
      <c r="K39" s="512"/>
      <c r="L39" s="508"/>
    </row>
    <row r="40" spans="1:12" ht="15">
      <c r="A40" s="510" t="s">
        <v>251</v>
      </c>
      <c r="B40" s="514"/>
      <c r="C40" s="514"/>
      <c r="D40" s="511"/>
      <c r="E40" s="511"/>
      <c r="F40" s="511"/>
      <c r="G40" s="511"/>
      <c r="H40" s="511"/>
      <c r="I40" s="511"/>
      <c r="J40" s="511"/>
      <c r="K40" s="512"/>
      <c r="L40" s="508"/>
    </row>
    <row r="41" spans="1:12" ht="15">
      <c r="A41" s="509" t="s">
        <v>258</v>
      </c>
      <c r="B41" s="511"/>
      <c r="C41" s="511"/>
      <c r="D41" s="511"/>
      <c r="E41" s="511"/>
      <c r="F41" s="511"/>
      <c r="G41" s="926"/>
      <c r="H41" s="926"/>
      <c r="I41" s="511"/>
      <c r="J41" s="511"/>
      <c r="K41" s="512"/>
      <c r="L41" s="508"/>
    </row>
    <row r="42" spans="1:12" ht="15">
      <c r="A42" s="510" t="s">
        <v>251</v>
      </c>
      <c r="B42" s="511">
        <v>147</v>
      </c>
      <c r="C42" s="511"/>
      <c r="D42" s="511"/>
      <c r="E42" s="511"/>
      <c r="F42" s="511"/>
      <c r="G42" s="511"/>
      <c r="H42" s="511"/>
      <c r="I42" s="511"/>
      <c r="J42" s="511"/>
      <c r="K42" s="512"/>
      <c r="L42" s="508"/>
    </row>
    <row r="43" spans="1:12" ht="15">
      <c r="A43" s="510" t="s">
        <v>246</v>
      </c>
      <c r="B43" s="511">
        <v>437</v>
      </c>
      <c r="C43" s="511">
        <v>295</v>
      </c>
      <c r="D43" s="511">
        <v>107</v>
      </c>
      <c r="E43" s="511">
        <v>145</v>
      </c>
      <c r="F43" s="511"/>
      <c r="G43" s="511"/>
      <c r="H43" s="511"/>
      <c r="I43" s="511"/>
      <c r="J43" s="511"/>
      <c r="K43" s="512"/>
      <c r="L43" s="508"/>
    </row>
    <row r="44" spans="1:12" ht="15">
      <c r="A44" s="510" t="s">
        <v>245</v>
      </c>
      <c r="B44" s="511">
        <v>69</v>
      </c>
      <c r="C44" s="511"/>
      <c r="D44" s="511"/>
      <c r="E44" s="511"/>
      <c r="F44" s="511"/>
      <c r="G44" s="511"/>
      <c r="H44" s="511"/>
      <c r="I44" s="511"/>
      <c r="J44" s="511"/>
      <c r="K44" s="512"/>
      <c r="L44" s="508"/>
    </row>
    <row r="45" spans="1:12" ht="15">
      <c r="A45" s="510" t="s">
        <v>243</v>
      </c>
      <c r="B45" s="511">
        <v>1786</v>
      </c>
      <c r="C45" s="511">
        <v>1665</v>
      </c>
      <c r="D45" s="511">
        <v>1422</v>
      </c>
      <c r="E45" s="511">
        <v>1401</v>
      </c>
      <c r="F45" s="511">
        <v>1135</v>
      </c>
      <c r="G45" s="511">
        <v>929</v>
      </c>
      <c r="H45" s="511">
        <v>760</v>
      </c>
      <c r="I45" s="511">
        <v>597</v>
      </c>
      <c r="J45" s="511">
        <v>329</v>
      </c>
      <c r="K45" s="512">
        <v>87</v>
      </c>
      <c r="L45" s="508"/>
    </row>
    <row r="46" spans="1:12" ht="15">
      <c r="A46" s="510" t="s">
        <v>259</v>
      </c>
      <c r="B46" s="511"/>
      <c r="C46" s="511"/>
      <c r="D46" s="511"/>
      <c r="E46" s="511"/>
      <c r="F46" s="511"/>
      <c r="G46" s="511"/>
      <c r="H46" s="511"/>
      <c r="I46" s="511"/>
      <c r="J46" s="511"/>
      <c r="K46" s="512"/>
      <c r="L46" s="508"/>
    </row>
    <row r="47" spans="1:12" ht="15">
      <c r="A47" s="510" t="s">
        <v>260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2"/>
      <c r="L47" s="508"/>
    </row>
    <row r="48" spans="1:12" ht="15">
      <c r="A48" s="510" t="s">
        <v>261</v>
      </c>
      <c r="B48" s="511">
        <v>1251</v>
      </c>
      <c r="C48" s="511">
        <v>923</v>
      </c>
      <c r="D48" s="511">
        <v>831</v>
      </c>
      <c r="E48" s="511">
        <v>595</v>
      </c>
      <c r="F48" s="511">
        <v>443</v>
      </c>
      <c r="G48" s="511">
        <v>173</v>
      </c>
      <c r="H48" s="511" t="s">
        <v>262</v>
      </c>
      <c r="I48" s="511"/>
      <c r="J48" s="511"/>
      <c r="K48" s="512"/>
      <c r="L48" s="508"/>
    </row>
    <row r="49" spans="1:12" ht="15">
      <c r="A49" s="510" t="s">
        <v>263</v>
      </c>
      <c r="B49" s="511">
        <v>553</v>
      </c>
      <c r="C49" s="511"/>
      <c r="D49" s="511"/>
      <c r="E49" s="511"/>
      <c r="F49" s="511"/>
      <c r="G49" s="511"/>
      <c r="H49" s="511"/>
      <c r="I49" s="511"/>
      <c r="J49" s="511"/>
      <c r="K49" s="512"/>
      <c r="L49" s="508"/>
    </row>
    <row r="50" spans="1:12" ht="15">
      <c r="A50" s="510" t="s">
        <v>264</v>
      </c>
      <c r="B50" s="511">
        <v>1729</v>
      </c>
      <c r="C50" s="511">
        <v>1499</v>
      </c>
      <c r="D50" s="511"/>
      <c r="E50" s="511"/>
      <c r="F50" s="511"/>
      <c r="G50" s="511"/>
      <c r="H50" s="511"/>
      <c r="I50" s="511"/>
      <c r="J50" s="511"/>
      <c r="K50" s="512"/>
      <c r="L50" s="508"/>
    </row>
    <row r="51" spans="1:12" ht="15">
      <c r="A51" s="510" t="s">
        <v>265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2"/>
      <c r="L51" s="508"/>
    </row>
    <row r="52" spans="1:12" ht="15">
      <c r="A52" s="510" t="s">
        <v>264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2"/>
      <c r="L52" s="508"/>
    </row>
    <row r="53" spans="1:12" ht="15">
      <c r="A53" s="510" t="s">
        <v>266</v>
      </c>
      <c r="B53" s="511">
        <v>221</v>
      </c>
      <c r="C53" s="511"/>
      <c r="D53" s="511"/>
      <c r="E53" s="511"/>
      <c r="F53" s="511"/>
      <c r="G53" s="511"/>
      <c r="H53" s="511"/>
      <c r="I53" s="511"/>
      <c r="J53" s="511"/>
      <c r="K53" s="512"/>
      <c r="L53" s="508"/>
    </row>
    <row r="54" spans="1:12" ht="15">
      <c r="A54" s="510" t="s">
        <v>267</v>
      </c>
      <c r="B54" s="511">
        <v>1457</v>
      </c>
      <c r="C54" s="511">
        <v>1253</v>
      </c>
      <c r="D54" s="511">
        <v>1067</v>
      </c>
      <c r="E54" s="511">
        <v>853</v>
      </c>
      <c r="F54" s="511">
        <v>663</v>
      </c>
      <c r="G54" s="511">
        <v>455</v>
      </c>
      <c r="H54" s="511">
        <v>237</v>
      </c>
      <c r="I54" s="511"/>
      <c r="J54" s="511"/>
      <c r="K54" s="512"/>
      <c r="L54" s="508"/>
    </row>
    <row r="55" spans="1:12" ht="15">
      <c r="A55" s="510" t="s">
        <v>268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2"/>
      <c r="L55" s="508"/>
    </row>
    <row r="56" spans="1:12" ht="15">
      <c r="A56" s="510" t="s">
        <v>269</v>
      </c>
      <c r="B56" s="511">
        <v>49</v>
      </c>
      <c r="C56" s="511"/>
      <c r="D56" s="511"/>
      <c r="E56" s="511"/>
      <c r="F56" s="511"/>
      <c r="G56" s="511"/>
      <c r="H56" s="511"/>
      <c r="I56" s="511"/>
      <c r="J56" s="511"/>
      <c r="K56" s="512"/>
      <c r="L56" s="508"/>
    </row>
    <row r="57" spans="1:12" ht="15">
      <c r="A57" s="510" t="s">
        <v>270</v>
      </c>
      <c r="B57" s="511">
        <v>1254</v>
      </c>
      <c r="C57" s="511">
        <v>1017</v>
      </c>
      <c r="D57" s="926" t="s">
        <v>271</v>
      </c>
      <c r="E57" s="926"/>
      <c r="F57" s="511">
        <v>433</v>
      </c>
      <c r="G57" s="511"/>
      <c r="H57" s="511"/>
      <c r="I57" s="511"/>
      <c r="J57" s="511"/>
      <c r="K57" s="512"/>
      <c r="L57" s="508"/>
    </row>
    <row r="58" spans="1:12" ht="15">
      <c r="A58" s="510" t="s">
        <v>230</v>
      </c>
      <c r="B58" s="511">
        <v>393</v>
      </c>
      <c r="C58" s="511"/>
      <c r="D58" s="511"/>
      <c r="E58" s="511"/>
      <c r="F58" s="511"/>
      <c r="G58" s="511"/>
      <c r="H58" s="511"/>
      <c r="I58" s="511"/>
      <c r="J58" s="511"/>
      <c r="K58" s="512"/>
      <c r="L58" s="508"/>
    </row>
    <row r="59" spans="1:12" ht="15">
      <c r="A59" s="510" t="s">
        <v>272</v>
      </c>
      <c r="B59" s="926" t="s">
        <v>273</v>
      </c>
      <c r="C59" s="926"/>
      <c r="D59" s="511"/>
      <c r="E59" s="511"/>
      <c r="F59" s="511"/>
      <c r="G59" s="511"/>
      <c r="H59" s="511"/>
      <c r="I59" s="511"/>
      <c r="J59" s="511"/>
      <c r="K59" s="512"/>
      <c r="L59" s="508"/>
    </row>
    <row r="60" spans="1:12" ht="15">
      <c r="A60" s="510" t="s">
        <v>274</v>
      </c>
      <c r="B60" s="511">
        <v>249</v>
      </c>
      <c r="C60" s="511"/>
      <c r="D60" s="511"/>
      <c r="E60" s="511"/>
      <c r="F60" s="511"/>
      <c r="G60" s="926"/>
      <c r="H60" s="926"/>
      <c r="I60" s="511"/>
      <c r="J60" s="511"/>
      <c r="K60" s="512"/>
      <c r="L60" s="508"/>
    </row>
    <row r="61" spans="1:12" ht="15">
      <c r="A61" s="510" t="s">
        <v>275</v>
      </c>
      <c r="B61" s="511">
        <v>147</v>
      </c>
      <c r="C61" s="511"/>
      <c r="D61" s="511"/>
      <c r="E61" s="511"/>
      <c r="F61" s="511"/>
      <c r="G61" s="511"/>
      <c r="H61" s="511"/>
      <c r="I61" s="511"/>
      <c r="J61" s="511"/>
      <c r="K61" s="512"/>
      <c r="L61" s="508"/>
    </row>
    <row r="62" spans="1:12" ht="15">
      <c r="A62" s="510" t="s">
        <v>276</v>
      </c>
      <c r="B62" s="511">
        <v>69</v>
      </c>
      <c r="C62" s="511"/>
      <c r="D62" s="511"/>
      <c r="E62" s="511"/>
      <c r="F62" s="511"/>
      <c r="G62" s="511"/>
      <c r="H62" s="511"/>
      <c r="I62" s="511"/>
      <c r="J62" s="511"/>
      <c r="K62" s="512"/>
      <c r="L62" s="508"/>
    </row>
    <row r="63" spans="1:12" ht="15">
      <c r="A63" s="510" t="s">
        <v>277</v>
      </c>
      <c r="B63" s="511">
        <v>3</v>
      </c>
      <c r="C63" s="511"/>
      <c r="D63" s="511"/>
      <c r="E63" s="511"/>
      <c r="F63" s="511"/>
      <c r="G63" s="511"/>
      <c r="H63" s="511"/>
      <c r="I63" s="511"/>
      <c r="J63" s="511"/>
      <c r="K63" s="512"/>
      <c r="L63" s="508"/>
    </row>
    <row r="64" spans="1:12" ht="15">
      <c r="A64" s="510" t="s">
        <v>225</v>
      </c>
      <c r="B64" s="511">
        <v>264</v>
      </c>
      <c r="C64" s="511">
        <v>502</v>
      </c>
      <c r="D64" s="511">
        <v>818</v>
      </c>
      <c r="E64" s="511">
        <v>1030</v>
      </c>
      <c r="F64" s="511"/>
      <c r="G64" s="511"/>
      <c r="H64" s="511"/>
      <c r="I64" s="511"/>
      <c r="J64" s="511"/>
      <c r="K64" s="512"/>
      <c r="L64" s="508"/>
    </row>
    <row r="65" spans="1:12" ht="15">
      <c r="A65" s="510" t="s">
        <v>224</v>
      </c>
      <c r="B65" s="511">
        <v>196</v>
      </c>
      <c r="C65" s="511">
        <v>454</v>
      </c>
      <c r="D65" s="511">
        <v>616</v>
      </c>
      <c r="E65" s="511"/>
      <c r="F65" s="511"/>
      <c r="G65" s="511"/>
      <c r="H65" s="511"/>
      <c r="I65" s="511"/>
      <c r="J65" s="511"/>
      <c r="K65" s="512"/>
      <c r="L65" s="508"/>
    </row>
    <row r="66" spans="1:12" ht="15">
      <c r="A66" s="510" t="s">
        <v>278</v>
      </c>
      <c r="B66" s="511">
        <v>198</v>
      </c>
      <c r="C66" s="511">
        <v>572</v>
      </c>
      <c r="D66" s="511">
        <v>750</v>
      </c>
      <c r="E66" s="511">
        <v>903</v>
      </c>
      <c r="F66" s="511">
        <v>963</v>
      </c>
      <c r="G66" s="511"/>
      <c r="H66" s="511"/>
      <c r="I66" s="511"/>
      <c r="J66" s="511"/>
      <c r="K66" s="512"/>
      <c r="L66" s="508"/>
    </row>
    <row r="67" spans="1:12" ht="15.75" thickBot="1">
      <c r="A67" s="515" t="s">
        <v>220</v>
      </c>
      <c r="B67" s="516">
        <v>597</v>
      </c>
      <c r="C67" s="516"/>
      <c r="D67" s="516"/>
      <c r="E67" s="516"/>
      <c r="F67" s="516"/>
      <c r="G67" s="516"/>
      <c r="H67" s="516"/>
      <c r="I67" s="516"/>
      <c r="J67" s="516"/>
      <c r="K67" s="517"/>
      <c r="L67" s="508"/>
    </row>
    <row r="68" spans="1:12" ht="15.75" thickBot="1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</row>
    <row r="69" spans="1:12" ht="15">
      <c r="A69" s="928" t="s">
        <v>327</v>
      </c>
      <c r="B69" s="929"/>
      <c r="C69" s="929"/>
      <c r="D69" s="929"/>
      <c r="E69" s="929"/>
      <c r="F69" s="929"/>
      <c r="G69" s="929"/>
      <c r="H69" s="929"/>
      <c r="I69" s="930"/>
      <c r="J69" s="508"/>
      <c r="K69" s="508"/>
      <c r="L69" s="508"/>
    </row>
    <row r="70" spans="1:12" ht="15">
      <c r="A70" s="509" t="s">
        <v>218</v>
      </c>
      <c r="B70" s="931" t="s">
        <v>219</v>
      </c>
      <c r="C70" s="931"/>
      <c r="D70" s="931"/>
      <c r="E70" s="931"/>
      <c r="F70" s="931"/>
      <c r="G70" s="931"/>
      <c r="H70" s="931"/>
      <c r="I70" s="932"/>
      <c r="J70" s="508"/>
      <c r="K70" s="508"/>
      <c r="L70" s="508"/>
    </row>
    <row r="71" spans="1:12" ht="15">
      <c r="A71" s="510" t="s">
        <v>220</v>
      </c>
      <c r="B71" s="511">
        <v>597</v>
      </c>
      <c r="C71" s="511">
        <v>304</v>
      </c>
      <c r="D71" s="511"/>
      <c r="E71" s="511"/>
      <c r="F71" s="511"/>
      <c r="G71" s="511"/>
      <c r="H71" s="511"/>
      <c r="I71" s="512"/>
      <c r="J71" s="508"/>
      <c r="K71" s="508"/>
      <c r="L71" s="508"/>
    </row>
    <row r="72" spans="1:12" ht="15">
      <c r="A72" s="510" t="s">
        <v>221</v>
      </c>
      <c r="B72" s="511">
        <v>652</v>
      </c>
      <c r="C72" s="511">
        <v>485</v>
      </c>
      <c r="D72" s="511"/>
      <c r="E72" s="511"/>
      <c r="F72" s="511"/>
      <c r="G72" s="511"/>
      <c r="H72" s="511"/>
      <c r="I72" s="512"/>
      <c r="J72" s="508"/>
      <c r="K72" s="508"/>
      <c r="L72" s="508"/>
    </row>
    <row r="73" spans="1:12" ht="15">
      <c r="A73" s="510" t="s">
        <v>222</v>
      </c>
      <c r="B73" s="511">
        <v>485</v>
      </c>
      <c r="C73" s="511"/>
      <c r="D73" s="511"/>
      <c r="E73" s="511"/>
      <c r="F73" s="511"/>
      <c r="G73" s="511"/>
      <c r="H73" s="511"/>
      <c r="I73" s="512"/>
      <c r="J73" s="508"/>
      <c r="K73" s="508"/>
      <c r="L73" s="508"/>
    </row>
    <row r="74" spans="1:12" ht="15">
      <c r="A74" s="510" t="s">
        <v>223</v>
      </c>
      <c r="B74" s="511">
        <v>380</v>
      </c>
      <c r="C74" s="511">
        <v>270</v>
      </c>
      <c r="D74" s="511"/>
      <c r="E74" s="511"/>
      <c r="F74" s="511"/>
      <c r="G74" s="511"/>
      <c r="H74" s="511"/>
      <c r="I74" s="512"/>
      <c r="J74" s="508"/>
      <c r="K74" s="508"/>
      <c r="L74" s="508"/>
    </row>
    <row r="75" spans="1:12" ht="15">
      <c r="A75" s="510" t="s">
        <v>224</v>
      </c>
      <c r="B75" s="511">
        <v>379</v>
      </c>
      <c r="C75" s="511">
        <v>196</v>
      </c>
      <c r="D75" s="511"/>
      <c r="E75" s="511"/>
      <c r="F75" s="511"/>
      <c r="G75" s="511"/>
      <c r="H75" s="511"/>
      <c r="I75" s="512"/>
      <c r="J75" s="508"/>
      <c r="K75" s="508"/>
      <c r="L75" s="508"/>
    </row>
    <row r="76" spans="1:12" ht="15">
      <c r="A76" s="510" t="s">
        <v>225</v>
      </c>
      <c r="B76" s="511">
        <v>1110</v>
      </c>
      <c r="C76" s="511">
        <v>821</v>
      </c>
      <c r="D76" s="511">
        <v>549</v>
      </c>
      <c r="E76" s="511"/>
      <c r="F76" s="511"/>
      <c r="G76" s="511"/>
      <c r="H76" s="511"/>
      <c r="I76" s="512"/>
      <c r="J76" s="508"/>
      <c r="K76" s="508"/>
      <c r="L76" s="508"/>
    </row>
    <row r="77" spans="1:12" ht="15">
      <c r="A77" s="510" t="s">
        <v>226</v>
      </c>
      <c r="B77" s="511">
        <v>121</v>
      </c>
      <c r="C77" s="511">
        <v>248</v>
      </c>
      <c r="D77" s="511"/>
      <c r="E77" s="511"/>
      <c r="F77" s="511"/>
      <c r="G77" s="511"/>
      <c r="H77" s="511"/>
      <c r="I77" s="512"/>
      <c r="J77" s="508"/>
      <c r="K77" s="508"/>
      <c r="L77" s="508"/>
    </row>
    <row r="78" spans="1:12" ht="15">
      <c r="A78" s="510" t="s">
        <v>227</v>
      </c>
      <c r="B78" s="511">
        <v>236</v>
      </c>
      <c r="C78" s="511"/>
      <c r="D78" s="511"/>
      <c r="E78" s="511"/>
      <c r="F78" s="511"/>
      <c r="G78" s="511"/>
      <c r="H78" s="511"/>
      <c r="I78" s="512"/>
      <c r="J78" s="508"/>
      <c r="K78" s="508"/>
      <c r="L78" s="508"/>
    </row>
    <row r="79" spans="1:12" ht="15">
      <c r="A79" s="510" t="s">
        <v>228</v>
      </c>
      <c r="B79" s="511">
        <v>356</v>
      </c>
      <c r="C79" s="511"/>
      <c r="D79" s="511"/>
      <c r="E79" s="511"/>
      <c r="F79" s="511"/>
      <c r="G79" s="511"/>
      <c r="H79" s="511"/>
      <c r="I79" s="512"/>
      <c r="J79" s="508"/>
      <c r="K79" s="508"/>
      <c r="L79" s="508"/>
    </row>
    <row r="80" spans="1:12" ht="15">
      <c r="A80" s="510" t="s">
        <v>229</v>
      </c>
      <c r="B80" s="511"/>
      <c r="C80" s="511"/>
      <c r="D80" s="511"/>
      <c r="E80" s="511"/>
      <c r="F80" s="511"/>
      <c r="G80" s="511"/>
      <c r="H80" s="511"/>
      <c r="I80" s="512"/>
      <c r="J80" s="508"/>
      <c r="K80" s="508"/>
      <c r="L80" s="508"/>
    </row>
    <row r="81" spans="1:12" ht="15">
      <c r="A81" s="510" t="s">
        <v>268</v>
      </c>
      <c r="B81" s="511">
        <v>345</v>
      </c>
      <c r="C81" s="511">
        <v>534</v>
      </c>
      <c r="D81" s="511">
        <v>790</v>
      </c>
      <c r="E81" s="511">
        <v>1035</v>
      </c>
      <c r="F81" s="511">
        <v>1226</v>
      </c>
      <c r="G81" s="511"/>
      <c r="H81" s="511"/>
      <c r="I81" s="512"/>
      <c r="J81" s="508"/>
      <c r="K81" s="508"/>
      <c r="L81" s="508"/>
    </row>
    <row r="82" spans="1:12" ht="15">
      <c r="A82" s="510" t="s">
        <v>269</v>
      </c>
      <c r="B82" s="511">
        <v>259</v>
      </c>
      <c r="C82" s="511">
        <v>430</v>
      </c>
      <c r="D82" s="511">
        <v>744</v>
      </c>
      <c r="E82" s="511">
        <v>938</v>
      </c>
      <c r="F82" s="511">
        <v>1120</v>
      </c>
      <c r="G82" s="511">
        <v>1462</v>
      </c>
      <c r="H82" s="511"/>
      <c r="I82" s="512"/>
      <c r="J82" s="508"/>
      <c r="K82" s="508"/>
      <c r="L82" s="508"/>
    </row>
    <row r="83" spans="1:12" ht="15">
      <c r="A83" s="510" t="s">
        <v>239</v>
      </c>
      <c r="B83" s="511">
        <v>185</v>
      </c>
      <c r="C83" s="511">
        <v>380</v>
      </c>
      <c r="D83" s="511" t="s">
        <v>279</v>
      </c>
      <c r="E83" s="511">
        <v>840</v>
      </c>
      <c r="F83" s="511"/>
      <c r="G83" s="511"/>
      <c r="H83" s="511"/>
      <c r="I83" s="512"/>
      <c r="J83" s="508"/>
      <c r="K83" s="508"/>
      <c r="L83" s="508"/>
    </row>
    <row r="84" spans="1:12" ht="15">
      <c r="A84" s="510" t="s">
        <v>244</v>
      </c>
      <c r="B84" s="511">
        <v>80</v>
      </c>
      <c r="C84" s="926" t="s">
        <v>280</v>
      </c>
      <c r="D84" s="926"/>
      <c r="E84" s="511">
        <v>598</v>
      </c>
      <c r="F84" s="511">
        <v>760</v>
      </c>
      <c r="G84" s="511">
        <v>958</v>
      </c>
      <c r="H84" s="511">
        <v>1151</v>
      </c>
      <c r="I84" s="512">
        <v>1398</v>
      </c>
      <c r="J84" s="508"/>
      <c r="K84" s="508"/>
      <c r="L84" s="508"/>
    </row>
    <row r="85" spans="1:12" ht="15">
      <c r="A85" s="510" t="s">
        <v>281</v>
      </c>
      <c r="B85" s="511"/>
      <c r="C85" s="511"/>
      <c r="D85" s="511"/>
      <c r="E85" s="511"/>
      <c r="F85" s="511"/>
      <c r="G85" s="511"/>
      <c r="H85" s="511"/>
      <c r="I85" s="512"/>
      <c r="J85" s="508"/>
      <c r="K85" s="508"/>
      <c r="L85" s="508"/>
    </row>
    <row r="86" spans="1:12" ht="15">
      <c r="A86" s="509" t="s">
        <v>258</v>
      </c>
      <c r="B86" s="511"/>
      <c r="C86" s="511"/>
      <c r="D86" s="511"/>
      <c r="E86" s="511"/>
      <c r="F86" s="511"/>
      <c r="G86" s="511"/>
      <c r="H86" s="511"/>
      <c r="I86" s="512"/>
      <c r="J86" s="508"/>
      <c r="K86" s="508"/>
      <c r="L86" s="508"/>
    </row>
    <row r="87" spans="1:12" ht="15">
      <c r="A87" s="510" t="s">
        <v>281</v>
      </c>
      <c r="B87" s="511"/>
      <c r="C87" s="511"/>
      <c r="D87" s="511"/>
      <c r="E87" s="511"/>
      <c r="F87" s="511"/>
      <c r="G87" s="511"/>
      <c r="H87" s="511"/>
      <c r="I87" s="512"/>
      <c r="J87" s="508"/>
      <c r="K87" s="508"/>
      <c r="L87" s="508"/>
    </row>
    <row r="88" spans="1:12" ht="15">
      <c r="A88" s="510" t="s">
        <v>241</v>
      </c>
      <c r="B88" s="511">
        <v>439</v>
      </c>
      <c r="C88" s="511">
        <v>277</v>
      </c>
      <c r="D88" s="511">
        <v>65</v>
      </c>
      <c r="E88" s="511"/>
      <c r="F88" s="511"/>
      <c r="G88" s="511"/>
      <c r="H88" s="511"/>
      <c r="I88" s="512"/>
      <c r="J88" s="508"/>
      <c r="K88" s="508"/>
      <c r="L88" s="508"/>
    </row>
    <row r="89" spans="1:12" ht="15">
      <c r="A89" s="510" t="s">
        <v>240</v>
      </c>
      <c r="B89" s="511">
        <v>510</v>
      </c>
      <c r="C89" s="511">
        <v>205</v>
      </c>
      <c r="D89" s="511">
        <v>10</v>
      </c>
      <c r="E89" s="511"/>
      <c r="F89" s="511"/>
      <c r="G89" s="511"/>
      <c r="H89" s="511"/>
      <c r="I89" s="512"/>
      <c r="J89" s="508"/>
      <c r="K89" s="508"/>
      <c r="L89" s="508"/>
    </row>
    <row r="90" spans="1:12" ht="15">
      <c r="A90" s="510" t="s">
        <v>239</v>
      </c>
      <c r="B90" s="511">
        <v>1963</v>
      </c>
      <c r="C90" s="511">
        <v>1600</v>
      </c>
      <c r="D90" s="511"/>
      <c r="E90" s="511"/>
      <c r="F90" s="511"/>
      <c r="G90" s="926"/>
      <c r="H90" s="926"/>
      <c r="I90" s="512"/>
      <c r="J90" s="508"/>
      <c r="K90" s="508"/>
      <c r="L90" s="508"/>
    </row>
    <row r="91" spans="1:12" ht="15">
      <c r="A91" s="510" t="s">
        <v>282</v>
      </c>
      <c r="B91" s="511">
        <v>1152</v>
      </c>
      <c r="C91" s="511">
        <v>969</v>
      </c>
      <c r="D91" s="511">
        <v>869</v>
      </c>
      <c r="E91" s="511"/>
      <c r="F91" s="511"/>
      <c r="G91" s="511"/>
      <c r="H91" s="511"/>
      <c r="I91" s="512"/>
      <c r="J91" s="508"/>
      <c r="K91" s="508"/>
      <c r="L91" s="508"/>
    </row>
    <row r="92" spans="1:12" ht="15">
      <c r="A92" s="510" t="s">
        <v>283</v>
      </c>
      <c r="B92" s="511">
        <v>583</v>
      </c>
      <c r="C92" s="511">
        <v>658</v>
      </c>
      <c r="D92" s="511"/>
      <c r="E92" s="511"/>
      <c r="F92" s="511"/>
      <c r="G92" s="511"/>
      <c r="H92" s="511"/>
      <c r="I92" s="512"/>
      <c r="J92" s="508"/>
      <c r="K92" s="508"/>
      <c r="L92" s="508"/>
    </row>
    <row r="93" spans="1:12" ht="15">
      <c r="A93" s="510" t="s">
        <v>284</v>
      </c>
      <c r="B93" s="511">
        <v>707</v>
      </c>
      <c r="C93" s="511">
        <v>636</v>
      </c>
      <c r="D93" s="511"/>
      <c r="E93" s="511"/>
      <c r="F93" s="511"/>
      <c r="G93" s="511"/>
      <c r="H93" s="511"/>
      <c r="I93" s="512"/>
      <c r="J93" s="508"/>
      <c r="K93" s="508"/>
      <c r="L93" s="508"/>
    </row>
    <row r="94" spans="1:12" ht="15">
      <c r="A94" s="510" t="s">
        <v>285</v>
      </c>
      <c r="B94" s="511"/>
      <c r="C94" s="926"/>
      <c r="D94" s="926"/>
      <c r="E94" s="511"/>
      <c r="F94" s="511"/>
      <c r="G94" s="511"/>
      <c r="H94" s="511"/>
      <c r="I94" s="512"/>
      <c r="J94" s="508"/>
      <c r="K94" s="508"/>
      <c r="L94" s="508"/>
    </row>
    <row r="95" spans="1:12" ht="15">
      <c r="A95" s="510" t="s">
        <v>238</v>
      </c>
      <c r="B95" s="511">
        <v>616</v>
      </c>
      <c r="C95" s="511"/>
      <c r="D95" s="511"/>
      <c r="E95" s="511"/>
      <c r="F95" s="511"/>
      <c r="G95" s="514"/>
      <c r="H95" s="514"/>
      <c r="I95" s="512"/>
      <c r="J95" s="508"/>
      <c r="K95" s="508"/>
      <c r="L95" s="508"/>
    </row>
    <row r="96" spans="1:12" ht="15">
      <c r="A96" s="510" t="s">
        <v>286</v>
      </c>
      <c r="B96" s="511">
        <v>672</v>
      </c>
      <c r="C96" s="511">
        <v>903</v>
      </c>
      <c r="D96" s="511">
        <v>1124</v>
      </c>
      <c r="E96" s="511">
        <v>1244</v>
      </c>
      <c r="F96" s="511"/>
      <c r="G96" s="511"/>
      <c r="H96" s="511"/>
      <c r="I96" s="512"/>
      <c r="J96" s="508"/>
      <c r="K96" s="508"/>
      <c r="L96" s="508"/>
    </row>
    <row r="97" spans="1:12" ht="15">
      <c r="A97" s="510" t="s">
        <v>287</v>
      </c>
      <c r="B97" s="511">
        <v>228</v>
      </c>
      <c r="C97" s="511">
        <v>115</v>
      </c>
      <c r="D97" s="511"/>
      <c r="E97" s="511"/>
      <c r="F97" s="511"/>
      <c r="G97" s="511"/>
      <c r="H97" s="511"/>
      <c r="I97" s="512"/>
      <c r="J97" s="508"/>
      <c r="K97" s="508"/>
      <c r="L97" s="508"/>
    </row>
    <row r="98" spans="1:12" ht="15">
      <c r="A98" s="510" t="s">
        <v>288</v>
      </c>
      <c r="B98" s="511">
        <v>1219</v>
      </c>
      <c r="C98" s="511"/>
      <c r="D98" s="511"/>
      <c r="E98" s="926"/>
      <c r="F98" s="926"/>
      <c r="G98" s="511"/>
      <c r="H98" s="511"/>
      <c r="I98" s="512"/>
      <c r="J98" s="508"/>
      <c r="K98" s="508"/>
      <c r="L98" s="508"/>
    </row>
    <row r="99" spans="1:12" ht="15">
      <c r="A99" s="510" t="s">
        <v>237</v>
      </c>
      <c r="B99" s="511">
        <v>977</v>
      </c>
      <c r="C99" s="511"/>
      <c r="D99" s="511"/>
      <c r="E99" s="511"/>
      <c r="F99" s="511"/>
      <c r="G99" s="511"/>
      <c r="H99" s="511"/>
      <c r="I99" s="512"/>
      <c r="J99" s="508"/>
      <c r="K99" s="508"/>
      <c r="L99" s="508"/>
    </row>
    <row r="100" spans="1:12" ht="15">
      <c r="A100" s="513" t="s">
        <v>236</v>
      </c>
      <c r="B100" s="511">
        <v>375</v>
      </c>
      <c r="C100" s="511"/>
      <c r="D100" s="511"/>
      <c r="E100" s="511"/>
      <c r="F100" s="511"/>
      <c r="G100" s="511"/>
      <c r="H100" s="511"/>
      <c r="I100" s="512"/>
      <c r="J100" s="508"/>
      <c r="K100" s="508"/>
      <c r="L100" s="508"/>
    </row>
    <row r="101" spans="1:12" ht="15">
      <c r="A101" s="510" t="s">
        <v>234</v>
      </c>
      <c r="B101" s="511">
        <v>49</v>
      </c>
      <c r="C101" s="511">
        <v>457</v>
      </c>
      <c r="D101" s="926" t="s">
        <v>235</v>
      </c>
      <c r="E101" s="926"/>
      <c r="F101" s="511"/>
      <c r="G101" s="511"/>
      <c r="H101" s="511"/>
      <c r="I101" s="512"/>
      <c r="J101" s="508"/>
      <c r="K101" s="508"/>
      <c r="L101" s="508"/>
    </row>
    <row r="102" spans="1:12" ht="15">
      <c r="A102" s="510" t="s">
        <v>232</v>
      </c>
      <c r="B102" s="511">
        <v>853</v>
      </c>
      <c r="C102" s="511"/>
      <c r="D102" s="511"/>
      <c r="E102" s="511"/>
      <c r="F102" s="511"/>
      <c r="G102" s="511"/>
      <c r="H102" s="511"/>
      <c r="I102" s="512"/>
      <c r="J102" s="508"/>
      <c r="K102" s="508"/>
      <c r="L102" s="508"/>
    </row>
    <row r="103" spans="1:12" ht="15">
      <c r="A103" s="510" t="s">
        <v>289</v>
      </c>
      <c r="B103" s="511">
        <v>977</v>
      </c>
      <c r="C103" s="511">
        <v>785</v>
      </c>
      <c r="D103" s="511">
        <v>581</v>
      </c>
      <c r="E103" s="511">
        <v>374</v>
      </c>
      <c r="F103" s="511"/>
      <c r="G103" s="511"/>
      <c r="H103" s="511"/>
      <c r="I103" s="512"/>
      <c r="J103" s="508"/>
      <c r="K103" s="508"/>
      <c r="L103" s="508"/>
    </row>
    <row r="104" spans="1:12" ht="15">
      <c r="A104" s="510" t="s">
        <v>230</v>
      </c>
      <c r="B104" s="511">
        <v>393</v>
      </c>
      <c r="C104" s="511"/>
      <c r="D104" s="511"/>
      <c r="E104" s="511"/>
      <c r="F104" s="511"/>
      <c r="G104" s="511"/>
      <c r="H104" s="511"/>
      <c r="I104" s="512"/>
      <c r="J104" s="508"/>
      <c r="K104" s="508"/>
      <c r="L104" s="508"/>
    </row>
    <row r="105" spans="1:12" ht="15">
      <c r="A105" s="510" t="s">
        <v>272</v>
      </c>
      <c r="B105" s="926" t="s">
        <v>273</v>
      </c>
      <c r="C105" s="926"/>
      <c r="D105" s="511"/>
      <c r="E105" s="511"/>
      <c r="F105" s="511"/>
      <c r="G105" s="511"/>
      <c r="H105" s="511"/>
      <c r="I105" s="512"/>
      <c r="J105" s="508"/>
      <c r="K105" s="508"/>
      <c r="L105" s="508"/>
    </row>
    <row r="106" spans="1:12" ht="15">
      <c r="A106" s="510" t="s">
        <v>274</v>
      </c>
      <c r="B106" s="511">
        <v>249</v>
      </c>
      <c r="C106" s="511"/>
      <c r="D106" s="511"/>
      <c r="E106" s="511"/>
      <c r="F106" s="511"/>
      <c r="G106" s="926"/>
      <c r="H106" s="926"/>
      <c r="I106" s="512"/>
      <c r="J106" s="508"/>
      <c r="K106" s="508"/>
      <c r="L106" s="508"/>
    </row>
    <row r="107" spans="1:12" ht="15">
      <c r="A107" s="510" t="s">
        <v>275</v>
      </c>
      <c r="B107" s="511">
        <v>147</v>
      </c>
      <c r="C107" s="511"/>
      <c r="D107" s="511"/>
      <c r="E107" s="511"/>
      <c r="F107" s="511"/>
      <c r="G107" s="511"/>
      <c r="H107" s="511"/>
      <c r="I107" s="512"/>
      <c r="J107" s="508"/>
      <c r="K107" s="508"/>
      <c r="L107" s="508"/>
    </row>
    <row r="108" spans="1:12" ht="15">
      <c r="A108" s="510" t="s">
        <v>276</v>
      </c>
      <c r="B108" s="511">
        <v>69</v>
      </c>
      <c r="C108" s="511"/>
      <c r="D108" s="511"/>
      <c r="E108" s="511"/>
      <c r="F108" s="511"/>
      <c r="G108" s="511"/>
      <c r="H108" s="511"/>
      <c r="I108" s="512"/>
      <c r="J108" s="508"/>
      <c r="K108" s="508"/>
      <c r="L108" s="508"/>
    </row>
    <row r="109" spans="1:12" ht="15">
      <c r="A109" s="510" t="s">
        <v>277</v>
      </c>
      <c r="B109" s="511">
        <v>3</v>
      </c>
      <c r="C109" s="511"/>
      <c r="D109" s="511"/>
      <c r="E109" s="511"/>
      <c r="F109" s="511"/>
      <c r="G109" s="511"/>
      <c r="H109" s="511"/>
      <c r="I109" s="512"/>
      <c r="J109" s="508"/>
      <c r="K109" s="508"/>
      <c r="L109" s="508"/>
    </row>
    <row r="110" spans="1:12" ht="15">
      <c r="A110" s="510" t="s">
        <v>225</v>
      </c>
      <c r="B110" s="511">
        <v>264</v>
      </c>
      <c r="C110" s="511">
        <v>502</v>
      </c>
      <c r="D110" s="511">
        <v>818</v>
      </c>
      <c r="E110" s="511">
        <v>1030</v>
      </c>
      <c r="F110" s="511"/>
      <c r="G110" s="511"/>
      <c r="H110" s="511"/>
      <c r="I110" s="512"/>
      <c r="J110" s="508"/>
      <c r="K110" s="508"/>
      <c r="L110" s="508"/>
    </row>
    <row r="111" spans="1:12" ht="15">
      <c r="A111" s="510" t="s">
        <v>224</v>
      </c>
      <c r="B111" s="511">
        <v>196</v>
      </c>
      <c r="C111" s="511">
        <v>454</v>
      </c>
      <c r="D111" s="511">
        <v>616</v>
      </c>
      <c r="E111" s="511"/>
      <c r="F111" s="511"/>
      <c r="G111" s="511"/>
      <c r="H111" s="511"/>
      <c r="I111" s="512"/>
      <c r="J111" s="508"/>
      <c r="K111" s="508"/>
      <c r="L111" s="508"/>
    </row>
    <row r="112" spans="1:12" ht="15">
      <c r="A112" s="510" t="s">
        <v>278</v>
      </c>
      <c r="B112" s="511">
        <v>198</v>
      </c>
      <c r="C112" s="511">
        <v>572</v>
      </c>
      <c r="D112" s="511">
        <v>750</v>
      </c>
      <c r="E112" s="511">
        <v>903</v>
      </c>
      <c r="F112" s="511">
        <v>963</v>
      </c>
      <c r="G112" s="511"/>
      <c r="H112" s="511"/>
      <c r="I112" s="512"/>
      <c r="J112" s="508"/>
      <c r="K112" s="508"/>
      <c r="L112" s="508"/>
    </row>
    <row r="113" spans="1:12" ht="15.75" thickBot="1">
      <c r="A113" s="515" t="s">
        <v>290</v>
      </c>
      <c r="B113" s="516">
        <v>597</v>
      </c>
      <c r="C113" s="516"/>
      <c r="D113" s="516"/>
      <c r="E113" s="516"/>
      <c r="F113" s="516"/>
      <c r="G113" s="516"/>
      <c r="H113" s="516"/>
      <c r="I113" s="517"/>
      <c r="J113" s="508"/>
      <c r="K113" s="508"/>
      <c r="L113" s="508"/>
    </row>
    <row r="114" spans="1:12" ht="15.75" thickBot="1">
      <c r="A114" s="508"/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</row>
    <row r="115" spans="1:12" ht="15">
      <c r="A115" s="928" t="s">
        <v>328</v>
      </c>
      <c r="B115" s="929"/>
      <c r="C115" s="929"/>
      <c r="D115" s="929"/>
      <c r="E115" s="929"/>
      <c r="F115" s="929"/>
      <c r="G115" s="929"/>
      <c r="H115" s="930"/>
      <c r="I115" s="508"/>
      <c r="J115" s="508"/>
      <c r="K115" s="508"/>
      <c r="L115" s="508"/>
    </row>
    <row r="116" spans="1:12" ht="15">
      <c r="A116" s="509" t="s">
        <v>218</v>
      </c>
      <c r="B116" s="931" t="s">
        <v>219</v>
      </c>
      <c r="C116" s="931"/>
      <c r="D116" s="931"/>
      <c r="E116" s="931"/>
      <c r="F116" s="931"/>
      <c r="G116" s="931"/>
      <c r="H116" s="932"/>
      <c r="I116" s="508"/>
      <c r="J116" s="508"/>
      <c r="K116" s="508"/>
      <c r="L116" s="508"/>
    </row>
    <row r="117" spans="1:12" ht="15">
      <c r="A117" s="510" t="s">
        <v>291</v>
      </c>
      <c r="B117" s="511">
        <v>230</v>
      </c>
      <c r="C117" s="511"/>
      <c r="D117" s="511"/>
      <c r="E117" s="511"/>
      <c r="F117" s="511"/>
      <c r="G117" s="511"/>
      <c r="H117" s="512"/>
      <c r="I117" s="508"/>
      <c r="J117" s="508"/>
      <c r="K117" s="508"/>
      <c r="L117" s="508"/>
    </row>
    <row r="118" spans="1:12" ht="15">
      <c r="A118" s="510" t="s">
        <v>292</v>
      </c>
      <c r="B118" s="511"/>
      <c r="C118" s="511"/>
      <c r="D118" s="511"/>
      <c r="E118" s="511"/>
      <c r="F118" s="511"/>
      <c r="G118" s="511"/>
      <c r="H118" s="512"/>
      <c r="I118" s="508"/>
      <c r="J118" s="508"/>
      <c r="K118" s="508"/>
      <c r="L118" s="508"/>
    </row>
    <row r="119" spans="1:12" ht="15">
      <c r="A119" s="510" t="s">
        <v>225</v>
      </c>
      <c r="B119" s="511"/>
      <c r="C119" s="511"/>
      <c r="D119" s="511"/>
      <c r="E119" s="511"/>
      <c r="F119" s="511"/>
      <c r="G119" s="511"/>
      <c r="H119" s="512"/>
      <c r="I119" s="508"/>
      <c r="J119" s="508"/>
      <c r="K119" s="508"/>
      <c r="L119" s="508"/>
    </row>
    <row r="120" spans="1:12" ht="15">
      <c r="A120" s="510" t="s">
        <v>226</v>
      </c>
      <c r="B120" s="511">
        <v>121</v>
      </c>
      <c r="C120" s="511">
        <v>248</v>
      </c>
      <c r="D120" s="511"/>
      <c r="E120" s="511"/>
      <c r="F120" s="511"/>
      <c r="G120" s="511"/>
      <c r="H120" s="512"/>
      <c r="I120" s="508"/>
      <c r="J120" s="508"/>
      <c r="K120" s="508"/>
      <c r="L120" s="508"/>
    </row>
    <row r="121" spans="1:12" ht="15">
      <c r="A121" s="510" t="s">
        <v>227</v>
      </c>
      <c r="B121" s="511">
        <v>236</v>
      </c>
      <c r="C121" s="511"/>
      <c r="D121" s="511"/>
      <c r="E121" s="511"/>
      <c r="F121" s="511"/>
      <c r="G121" s="511"/>
      <c r="H121" s="512"/>
      <c r="I121" s="508"/>
      <c r="J121" s="508"/>
      <c r="K121" s="508"/>
      <c r="L121" s="508"/>
    </row>
    <row r="122" spans="1:12" ht="15">
      <c r="A122" s="510" t="s">
        <v>228</v>
      </c>
      <c r="B122" s="511">
        <v>356</v>
      </c>
      <c r="C122" s="511"/>
      <c r="D122" s="511"/>
      <c r="E122" s="511"/>
      <c r="F122" s="511"/>
      <c r="G122" s="511"/>
      <c r="H122" s="512"/>
      <c r="I122" s="508"/>
      <c r="J122" s="508"/>
      <c r="K122" s="508"/>
      <c r="L122" s="508"/>
    </row>
    <row r="123" spans="1:12" ht="15">
      <c r="A123" s="510" t="s">
        <v>229</v>
      </c>
      <c r="B123" s="511"/>
      <c r="C123" s="511"/>
      <c r="D123" s="511"/>
      <c r="E123" s="511"/>
      <c r="F123" s="511"/>
      <c r="G123" s="511"/>
      <c r="H123" s="512"/>
      <c r="I123" s="508"/>
      <c r="J123" s="508"/>
      <c r="K123" s="508"/>
      <c r="L123" s="508"/>
    </row>
    <row r="124" spans="1:12" ht="15">
      <c r="A124" s="510" t="s">
        <v>268</v>
      </c>
      <c r="B124" s="511">
        <v>345</v>
      </c>
      <c r="C124" s="511">
        <v>534</v>
      </c>
      <c r="D124" s="511">
        <v>790</v>
      </c>
      <c r="E124" s="511">
        <v>1035</v>
      </c>
      <c r="F124" s="511">
        <v>1226</v>
      </c>
      <c r="G124" s="511"/>
      <c r="H124" s="512"/>
      <c r="I124" s="508"/>
      <c r="J124" s="508"/>
      <c r="K124" s="508"/>
      <c r="L124" s="508"/>
    </row>
    <row r="125" spans="1:12" ht="15">
      <c r="A125" s="510" t="s">
        <v>267</v>
      </c>
      <c r="B125" s="511">
        <v>240</v>
      </c>
      <c r="C125" s="511">
        <v>460</v>
      </c>
      <c r="D125" s="511">
        <v>606</v>
      </c>
      <c r="E125" s="511">
        <v>850</v>
      </c>
      <c r="F125" s="511">
        <v>1030</v>
      </c>
      <c r="G125" s="511">
        <v>1264</v>
      </c>
      <c r="H125" s="512">
        <v>1476</v>
      </c>
      <c r="I125" s="508"/>
      <c r="J125" s="508"/>
      <c r="K125" s="508"/>
      <c r="L125" s="508"/>
    </row>
    <row r="126" spans="1:12" ht="15">
      <c r="A126" s="510" t="s">
        <v>266</v>
      </c>
      <c r="B126" s="511">
        <v>221</v>
      </c>
      <c r="C126" s="511"/>
      <c r="D126" s="511"/>
      <c r="E126" s="511"/>
      <c r="F126" s="511"/>
      <c r="G126" s="511"/>
      <c r="H126" s="512"/>
      <c r="I126" s="508"/>
      <c r="J126" s="508"/>
      <c r="K126" s="508"/>
      <c r="L126" s="508"/>
    </row>
    <row r="127" spans="1:12" ht="15">
      <c r="A127" s="510" t="s">
        <v>264</v>
      </c>
      <c r="B127" s="511"/>
      <c r="C127" s="511"/>
      <c r="D127" s="511"/>
      <c r="E127" s="926"/>
      <c r="F127" s="926"/>
      <c r="G127" s="926"/>
      <c r="H127" s="934"/>
      <c r="I127" s="508"/>
      <c r="J127" s="508"/>
      <c r="K127" s="508"/>
      <c r="L127" s="508"/>
    </row>
    <row r="128" spans="1:12" ht="15">
      <c r="A128" s="510" t="s">
        <v>265</v>
      </c>
      <c r="B128" s="511"/>
      <c r="C128" s="511"/>
      <c r="D128" s="511"/>
      <c r="E128" s="511"/>
      <c r="F128" s="511"/>
      <c r="G128" s="511"/>
      <c r="H128" s="512"/>
      <c r="I128" s="508"/>
      <c r="J128" s="508"/>
      <c r="K128" s="508"/>
      <c r="L128" s="508"/>
    </row>
    <row r="129" spans="1:12" ht="15">
      <c r="A129" s="510" t="s">
        <v>264</v>
      </c>
      <c r="B129" s="511">
        <v>1510</v>
      </c>
      <c r="C129" s="511"/>
      <c r="D129" s="511"/>
      <c r="E129" s="511"/>
      <c r="F129" s="511"/>
      <c r="G129" s="511"/>
      <c r="H129" s="512"/>
      <c r="I129" s="508"/>
      <c r="J129" s="508"/>
      <c r="K129" s="508"/>
      <c r="L129" s="508"/>
    </row>
    <row r="130" spans="1:12" ht="15">
      <c r="A130" s="510" t="s">
        <v>293</v>
      </c>
      <c r="B130" s="511">
        <v>121</v>
      </c>
      <c r="C130" s="511"/>
      <c r="D130" s="511"/>
      <c r="E130" s="511"/>
      <c r="F130" s="511"/>
      <c r="G130" s="511"/>
      <c r="H130" s="512"/>
      <c r="I130" s="508"/>
      <c r="J130" s="508"/>
      <c r="K130" s="508"/>
      <c r="L130" s="508"/>
    </row>
    <row r="131" spans="1:12" ht="15">
      <c r="A131" s="510" t="s">
        <v>294</v>
      </c>
      <c r="B131" s="511">
        <v>92</v>
      </c>
      <c r="C131" s="511"/>
      <c r="D131" s="511"/>
      <c r="E131" s="511"/>
      <c r="F131" s="511"/>
      <c r="G131" s="511"/>
      <c r="H131" s="512"/>
      <c r="I131" s="508"/>
      <c r="J131" s="508"/>
      <c r="K131" s="508"/>
      <c r="L131" s="508"/>
    </row>
    <row r="132" spans="1:12" ht="15">
      <c r="A132" s="510" t="s">
        <v>295</v>
      </c>
      <c r="B132" s="511">
        <v>180</v>
      </c>
      <c r="C132" s="511"/>
      <c r="D132" s="511"/>
      <c r="E132" s="511"/>
      <c r="F132" s="511"/>
      <c r="G132" s="511"/>
      <c r="H132" s="512"/>
      <c r="I132" s="508"/>
      <c r="J132" s="508"/>
      <c r="K132" s="508"/>
      <c r="L132" s="508"/>
    </row>
    <row r="133" spans="1:12" ht="15">
      <c r="A133" s="510" t="s">
        <v>296</v>
      </c>
      <c r="B133" s="511">
        <v>386</v>
      </c>
      <c r="C133" s="511">
        <v>658</v>
      </c>
      <c r="D133" s="511">
        <v>883</v>
      </c>
      <c r="E133" s="511">
        <v>1156</v>
      </c>
      <c r="F133" s="511"/>
      <c r="G133" s="511"/>
      <c r="H133" s="512"/>
      <c r="I133" s="508"/>
      <c r="J133" s="508"/>
      <c r="K133" s="508"/>
      <c r="L133" s="508"/>
    </row>
    <row r="134" spans="1:12" ht="15">
      <c r="A134" s="510" t="s">
        <v>297</v>
      </c>
      <c r="B134" s="511">
        <v>75</v>
      </c>
      <c r="C134" s="926" t="s">
        <v>298</v>
      </c>
      <c r="D134" s="926"/>
      <c r="E134" s="511"/>
      <c r="F134" s="511"/>
      <c r="G134" s="511"/>
      <c r="H134" s="512"/>
      <c r="I134" s="508"/>
      <c r="J134" s="508"/>
      <c r="K134" s="508"/>
      <c r="L134" s="508"/>
    </row>
    <row r="135" spans="1:12" ht="15">
      <c r="A135" s="510" t="s">
        <v>299</v>
      </c>
      <c r="B135" s="511"/>
      <c r="C135" s="511"/>
      <c r="D135" s="511"/>
      <c r="E135" s="511"/>
      <c r="F135" s="511"/>
      <c r="G135" s="926"/>
      <c r="H135" s="934"/>
      <c r="I135" s="508"/>
      <c r="J135" s="508"/>
      <c r="K135" s="508"/>
      <c r="L135" s="508"/>
    </row>
    <row r="136" spans="1:12" ht="15">
      <c r="A136" s="509" t="s">
        <v>258</v>
      </c>
      <c r="B136" s="511"/>
      <c r="C136" s="511"/>
      <c r="D136" s="926"/>
      <c r="E136" s="926"/>
      <c r="F136" s="511"/>
      <c r="G136" s="511"/>
      <c r="H136" s="512"/>
      <c r="I136" s="508"/>
      <c r="J136" s="508"/>
      <c r="K136" s="508"/>
      <c r="L136" s="508"/>
    </row>
    <row r="137" spans="1:12" ht="15">
      <c r="A137" s="510" t="s">
        <v>299</v>
      </c>
      <c r="B137" s="511"/>
      <c r="C137" s="511"/>
      <c r="D137" s="511"/>
      <c r="E137" s="511"/>
      <c r="F137" s="511"/>
      <c r="G137" s="511"/>
      <c r="H137" s="512"/>
      <c r="I137" s="508"/>
      <c r="J137" s="508"/>
      <c r="K137" s="508"/>
      <c r="L137" s="508"/>
    </row>
    <row r="138" spans="1:12" ht="15">
      <c r="A138" s="510" t="s">
        <v>297</v>
      </c>
      <c r="B138" s="926" t="s">
        <v>298</v>
      </c>
      <c r="C138" s="926"/>
      <c r="D138" s="511">
        <v>75</v>
      </c>
      <c r="E138" s="926" t="s">
        <v>300</v>
      </c>
      <c r="F138" s="926"/>
      <c r="G138" s="511">
        <v>1100</v>
      </c>
      <c r="H138" s="512"/>
      <c r="I138" s="508"/>
      <c r="J138" s="508"/>
      <c r="K138" s="508"/>
      <c r="L138" s="508"/>
    </row>
    <row r="139" spans="1:12" ht="15">
      <c r="A139" s="510" t="s">
        <v>301</v>
      </c>
      <c r="B139" s="511">
        <v>873</v>
      </c>
      <c r="C139" s="511">
        <v>737</v>
      </c>
      <c r="D139" s="511">
        <v>591</v>
      </c>
      <c r="E139" s="511">
        <v>451</v>
      </c>
      <c r="F139" s="511">
        <v>343</v>
      </c>
      <c r="G139" s="511">
        <v>213</v>
      </c>
      <c r="H139" s="512"/>
      <c r="I139" s="508"/>
      <c r="J139" s="508"/>
      <c r="K139" s="508"/>
      <c r="L139" s="508"/>
    </row>
    <row r="140" spans="1:12" ht="15">
      <c r="A140" s="510" t="s">
        <v>302</v>
      </c>
      <c r="B140" s="511"/>
      <c r="C140" s="511"/>
      <c r="D140" s="511"/>
      <c r="E140" s="511"/>
      <c r="F140" s="511"/>
      <c r="G140" s="511"/>
      <c r="H140" s="512"/>
      <c r="I140" s="508"/>
      <c r="J140" s="508"/>
      <c r="K140" s="508"/>
      <c r="L140" s="508"/>
    </row>
    <row r="141" spans="1:12" ht="15">
      <c r="A141" s="510" t="s">
        <v>303</v>
      </c>
      <c r="B141" s="511">
        <v>41</v>
      </c>
      <c r="C141" s="511"/>
      <c r="D141" s="511"/>
      <c r="E141" s="511"/>
      <c r="F141" s="511"/>
      <c r="G141" s="511"/>
      <c r="H141" s="512"/>
      <c r="I141" s="508"/>
      <c r="J141" s="508"/>
      <c r="K141" s="508"/>
      <c r="L141" s="508"/>
    </row>
    <row r="142" spans="1:12" ht="15">
      <c r="A142" s="510" t="s">
        <v>293</v>
      </c>
      <c r="B142" s="511">
        <v>92</v>
      </c>
      <c r="C142" s="511"/>
      <c r="D142" s="511"/>
      <c r="E142" s="511"/>
      <c r="F142" s="511"/>
      <c r="G142" s="511"/>
      <c r="H142" s="512"/>
      <c r="I142" s="508"/>
      <c r="J142" s="508"/>
      <c r="K142" s="508"/>
      <c r="L142" s="508"/>
    </row>
    <row r="143" spans="1:12" ht="15">
      <c r="A143" s="510" t="s">
        <v>264</v>
      </c>
      <c r="B143" s="511">
        <v>1499</v>
      </c>
      <c r="C143" s="511"/>
      <c r="D143" s="511"/>
      <c r="E143" s="511"/>
      <c r="F143" s="511"/>
      <c r="G143" s="511"/>
      <c r="H143" s="512"/>
      <c r="I143" s="508"/>
      <c r="J143" s="508"/>
      <c r="K143" s="508"/>
      <c r="L143" s="508"/>
    </row>
    <row r="144" spans="1:12" ht="15">
      <c r="A144" s="510" t="s">
        <v>265</v>
      </c>
      <c r="B144" s="511"/>
      <c r="C144" s="511"/>
      <c r="D144" s="511"/>
      <c r="E144" s="511"/>
      <c r="F144" s="511"/>
      <c r="G144" s="511"/>
      <c r="H144" s="512"/>
      <c r="I144" s="508"/>
      <c r="J144" s="508"/>
      <c r="K144" s="508"/>
      <c r="L144" s="508"/>
    </row>
    <row r="145" spans="1:12" ht="15">
      <c r="A145" s="510" t="s">
        <v>266</v>
      </c>
      <c r="B145" s="511">
        <v>221</v>
      </c>
      <c r="C145" s="511"/>
      <c r="D145" s="511"/>
      <c r="E145" s="511"/>
      <c r="F145" s="511"/>
      <c r="G145" s="511"/>
      <c r="H145" s="512"/>
      <c r="I145" s="508"/>
      <c r="J145" s="508"/>
      <c r="K145" s="508"/>
      <c r="L145" s="508"/>
    </row>
    <row r="146" spans="1:12" ht="15">
      <c r="A146" s="510" t="s">
        <v>267</v>
      </c>
      <c r="B146" s="511">
        <v>1467</v>
      </c>
      <c r="C146" s="518">
        <v>1253</v>
      </c>
      <c r="D146" s="518">
        <v>1067</v>
      </c>
      <c r="E146" s="518">
        <v>853</v>
      </c>
      <c r="F146" s="518">
        <v>643</v>
      </c>
      <c r="G146" s="518">
        <v>455</v>
      </c>
      <c r="H146" s="519">
        <v>237</v>
      </c>
      <c r="I146" s="508"/>
      <c r="J146" s="508"/>
      <c r="K146" s="508"/>
      <c r="L146" s="508"/>
    </row>
    <row r="147" spans="1:12" ht="15">
      <c r="A147" s="510" t="s">
        <v>268</v>
      </c>
      <c r="B147" s="518"/>
      <c r="C147" s="518"/>
      <c r="D147" s="518"/>
      <c r="E147" s="518"/>
      <c r="F147" s="518"/>
      <c r="G147" s="518"/>
      <c r="H147" s="519"/>
      <c r="I147" s="508"/>
      <c r="J147" s="508"/>
      <c r="K147" s="508"/>
      <c r="L147" s="508"/>
    </row>
    <row r="148" spans="1:12" ht="15">
      <c r="A148" s="510" t="s">
        <v>269</v>
      </c>
      <c r="B148" s="511">
        <v>49</v>
      </c>
      <c r="C148" s="518"/>
      <c r="D148" s="518"/>
      <c r="E148" s="518"/>
      <c r="F148" s="518"/>
      <c r="G148" s="518"/>
      <c r="H148" s="519"/>
      <c r="I148" s="508"/>
      <c r="J148" s="508"/>
      <c r="K148" s="508"/>
      <c r="L148" s="508"/>
    </row>
    <row r="149" spans="1:12" ht="15">
      <c r="A149" s="510" t="s">
        <v>270</v>
      </c>
      <c r="B149" s="511">
        <v>1254</v>
      </c>
      <c r="C149" s="518">
        <v>1017</v>
      </c>
      <c r="D149" s="518" t="s">
        <v>271</v>
      </c>
      <c r="E149" s="518"/>
      <c r="F149" s="518">
        <v>433</v>
      </c>
      <c r="G149" s="518"/>
      <c r="H149" s="519"/>
      <c r="I149" s="508"/>
      <c r="J149" s="508"/>
      <c r="K149" s="508"/>
      <c r="L149" s="508"/>
    </row>
    <row r="150" spans="1:12" ht="15">
      <c r="A150" s="510" t="s">
        <v>230</v>
      </c>
      <c r="B150" s="518"/>
      <c r="C150" s="518"/>
      <c r="D150" s="518"/>
      <c r="E150" s="518"/>
      <c r="F150" s="518"/>
      <c r="G150" s="518"/>
      <c r="H150" s="519"/>
      <c r="I150" s="508"/>
      <c r="J150" s="508"/>
      <c r="K150" s="508"/>
      <c r="L150" s="508"/>
    </row>
    <row r="151" spans="1:12" ht="15">
      <c r="A151" s="510" t="s">
        <v>272</v>
      </c>
      <c r="B151" s="518" t="s">
        <v>273</v>
      </c>
      <c r="C151" s="518"/>
      <c r="D151" s="518"/>
      <c r="E151" s="518"/>
      <c r="F151" s="518"/>
      <c r="G151" s="518"/>
      <c r="H151" s="519"/>
      <c r="I151" s="508"/>
      <c r="J151" s="508"/>
      <c r="K151" s="508"/>
      <c r="L151" s="508"/>
    </row>
    <row r="152" spans="1:12" ht="15">
      <c r="A152" s="510" t="s">
        <v>274</v>
      </c>
      <c r="B152" s="518">
        <v>249</v>
      </c>
      <c r="C152" s="518"/>
      <c r="D152" s="518"/>
      <c r="E152" s="518"/>
      <c r="F152" s="518"/>
      <c r="G152" s="518"/>
      <c r="H152" s="519"/>
      <c r="I152" s="508"/>
      <c r="J152" s="508"/>
      <c r="K152" s="508"/>
      <c r="L152" s="508"/>
    </row>
    <row r="153" spans="1:12" ht="15">
      <c r="A153" s="510" t="s">
        <v>275</v>
      </c>
      <c r="B153" s="518">
        <v>147</v>
      </c>
      <c r="C153" s="518"/>
      <c r="D153" s="518"/>
      <c r="E153" s="518"/>
      <c r="F153" s="518"/>
      <c r="G153" s="518"/>
      <c r="H153" s="519"/>
      <c r="I153" s="508"/>
      <c r="J153" s="508"/>
      <c r="K153" s="508"/>
      <c r="L153" s="508"/>
    </row>
    <row r="154" spans="1:12" ht="15">
      <c r="A154" s="510" t="s">
        <v>276</v>
      </c>
      <c r="B154" s="518">
        <v>115</v>
      </c>
      <c r="C154" s="518"/>
      <c r="D154" s="518"/>
      <c r="E154" s="518"/>
      <c r="F154" s="518"/>
      <c r="G154" s="518"/>
      <c r="H154" s="519"/>
      <c r="I154" s="508"/>
      <c r="J154" s="508"/>
      <c r="K154" s="508"/>
      <c r="L154" s="508"/>
    </row>
    <row r="155" spans="1:12" ht="15">
      <c r="A155" s="510" t="s">
        <v>277</v>
      </c>
      <c r="B155" s="518">
        <v>3</v>
      </c>
      <c r="C155" s="518"/>
      <c r="D155" s="518"/>
      <c r="E155" s="518"/>
      <c r="F155" s="518"/>
      <c r="G155" s="518"/>
      <c r="H155" s="519"/>
      <c r="I155" s="508"/>
      <c r="J155" s="508"/>
      <c r="K155" s="508"/>
      <c r="L155" s="508"/>
    </row>
    <row r="156" spans="1:12" ht="15">
      <c r="A156" s="510" t="s">
        <v>225</v>
      </c>
      <c r="B156" s="518">
        <v>264</v>
      </c>
      <c r="C156" s="518"/>
      <c r="D156" s="518"/>
      <c r="E156" s="518"/>
      <c r="F156" s="518"/>
      <c r="G156" s="518"/>
      <c r="H156" s="519"/>
      <c r="I156" s="508"/>
      <c r="J156" s="508"/>
      <c r="K156" s="508"/>
      <c r="L156" s="508"/>
    </row>
    <row r="157" spans="1:12" ht="15">
      <c r="A157" s="510" t="s">
        <v>304</v>
      </c>
      <c r="B157" s="518">
        <v>43</v>
      </c>
      <c r="C157" s="518">
        <v>375</v>
      </c>
      <c r="D157" s="518"/>
      <c r="E157" s="518"/>
      <c r="F157" s="518"/>
      <c r="G157" s="518"/>
      <c r="H157" s="519"/>
      <c r="I157" s="508"/>
      <c r="J157" s="508"/>
      <c r="K157" s="508"/>
      <c r="L157" s="508"/>
    </row>
    <row r="158" spans="1:12" ht="15.75" thickBot="1">
      <c r="A158" s="515" t="s">
        <v>291</v>
      </c>
      <c r="B158" s="520">
        <v>230</v>
      </c>
      <c r="C158" s="520"/>
      <c r="D158" s="520"/>
      <c r="E158" s="520"/>
      <c r="F158" s="520"/>
      <c r="G158" s="520"/>
      <c r="H158" s="521"/>
      <c r="I158" s="508"/>
      <c r="J158" s="508"/>
      <c r="K158" s="508"/>
      <c r="L158" s="508"/>
    </row>
    <row r="159" spans="1:12" ht="15.75" thickBot="1">
      <c r="A159" s="508"/>
      <c r="B159" s="508"/>
      <c r="C159" s="508"/>
      <c r="D159" s="508"/>
      <c r="E159" s="508"/>
      <c r="F159" s="508"/>
      <c r="G159" s="508"/>
      <c r="H159" s="508"/>
      <c r="I159" s="508"/>
      <c r="J159" s="508"/>
      <c r="K159" s="508"/>
      <c r="L159" s="508"/>
    </row>
    <row r="160" spans="1:12" ht="15">
      <c r="A160" s="928" t="s">
        <v>329</v>
      </c>
      <c r="B160" s="929"/>
      <c r="C160" s="929"/>
      <c r="D160" s="929"/>
      <c r="E160" s="929"/>
      <c r="F160" s="929"/>
      <c r="G160" s="929"/>
      <c r="H160" s="929"/>
      <c r="I160" s="930"/>
      <c r="J160" s="508"/>
      <c r="K160" s="508"/>
      <c r="L160" s="508"/>
    </row>
    <row r="161" spans="1:12" ht="15">
      <c r="A161" s="509" t="s">
        <v>218</v>
      </c>
      <c r="B161" s="931" t="s">
        <v>219</v>
      </c>
      <c r="C161" s="931"/>
      <c r="D161" s="931"/>
      <c r="E161" s="931"/>
      <c r="F161" s="931"/>
      <c r="G161" s="931"/>
      <c r="H161" s="931"/>
      <c r="I161" s="932"/>
      <c r="J161" s="508"/>
      <c r="K161" s="508"/>
      <c r="L161" s="508"/>
    </row>
    <row r="162" spans="1:12" ht="15">
      <c r="A162" s="510" t="s">
        <v>291</v>
      </c>
      <c r="B162" s="511">
        <v>230</v>
      </c>
      <c r="C162" s="511"/>
      <c r="D162" s="511"/>
      <c r="E162" s="511"/>
      <c r="F162" s="511"/>
      <c r="G162" s="511"/>
      <c r="H162" s="511"/>
      <c r="I162" s="512"/>
      <c r="J162" s="508"/>
      <c r="K162" s="508"/>
      <c r="L162" s="508"/>
    </row>
    <row r="163" spans="1:12" ht="15">
      <c r="A163" s="510" t="s">
        <v>292</v>
      </c>
      <c r="B163" s="511"/>
      <c r="C163" s="511"/>
      <c r="D163" s="511"/>
      <c r="E163" s="511"/>
      <c r="F163" s="511"/>
      <c r="G163" s="511"/>
      <c r="H163" s="511"/>
      <c r="I163" s="512"/>
      <c r="J163" s="508"/>
      <c r="K163" s="508"/>
      <c r="L163" s="508"/>
    </row>
    <row r="164" spans="1:12" ht="15">
      <c r="A164" s="510" t="s">
        <v>225</v>
      </c>
      <c r="B164" s="511"/>
      <c r="C164" s="511"/>
      <c r="D164" s="511"/>
      <c r="E164" s="511"/>
      <c r="F164" s="511"/>
      <c r="G164" s="511"/>
      <c r="H164" s="511"/>
      <c r="I164" s="512"/>
      <c r="J164" s="508"/>
      <c r="K164" s="508"/>
      <c r="L164" s="508"/>
    </row>
    <row r="165" spans="1:12" ht="15">
      <c r="A165" s="510" t="s">
        <v>226</v>
      </c>
      <c r="B165" s="511">
        <v>121</v>
      </c>
      <c r="C165" s="511">
        <v>248</v>
      </c>
      <c r="D165" s="511"/>
      <c r="E165" s="511"/>
      <c r="F165" s="511"/>
      <c r="G165" s="511"/>
      <c r="H165" s="511"/>
      <c r="I165" s="512"/>
      <c r="J165" s="508"/>
      <c r="K165" s="508"/>
      <c r="L165" s="508"/>
    </row>
    <row r="166" spans="1:12" ht="15">
      <c r="A166" s="510" t="s">
        <v>227</v>
      </c>
      <c r="B166" s="511">
        <v>236</v>
      </c>
      <c r="C166" s="511"/>
      <c r="D166" s="511"/>
      <c r="E166" s="511"/>
      <c r="F166" s="511"/>
      <c r="G166" s="511"/>
      <c r="H166" s="511"/>
      <c r="I166" s="512"/>
      <c r="J166" s="508"/>
      <c r="K166" s="508"/>
      <c r="L166" s="508"/>
    </row>
    <row r="167" spans="1:12" ht="15">
      <c r="A167" s="510" t="s">
        <v>228</v>
      </c>
      <c r="B167" s="511">
        <v>356</v>
      </c>
      <c r="C167" s="511"/>
      <c r="D167" s="511"/>
      <c r="E167" s="511"/>
      <c r="F167" s="511"/>
      <c r="G167" s="511"/>
      <c r="H167" s="511"/>
      <c r="I167" s="512"/>
      <c r="J167" s="508"/>
      <c r="K167" s="508"/>
      <c r="L167" s="508"/>
    </row>
    <row r="168" spans="1:12" ht="15">
      <c r="A168" s="510" t="s">
        <v>229</v>
      </c>
      <c r="B168" s="511"/>
      <c r="C168" s="511"/>
      <c r="D168" s="511"/>
      <c r="E168" s="511"/>
      <c r="F168" s="511"/>
      <c r="G168" s="511"/>
      <c r="H168" s="511"/>
      <c r="I168" s="512"/>
      <c r="J168" s="508"/>
      <c r="K168" s="508"/>
      <c r="L168" s="508"/>
    </row>
    <row r="169" spans="1:12" ht="15">
      <c r="A169" s="510" t="s">
        <v>268</v>
      </c>
      <c r="B169" s="511">
        <v>345</v>
      </c>
      <c r="C169" s="511">
        <v>534</v>
      </c>
      <c r="D169" s="511">
        <v>790</v>
      </c>
      <c r="E169" s="511">
        <v>1035</v>
      </c>
      <c r="F169" s="511">
        <v>1226</v>
      </c>
      <c r="G169" s="511"/>
      <c r="H169" s="511"/>
      <c r="I169" s="512"/>
      <c r="J169" s="508"/>
      <c r="K169" s="508"/>
      <c r="L169" s="508"/>
    </row>
    <row r="170" spans="1:12" ht="15">
      <c r="A170" s="510" t="s">
        <v>269</v>
      </c>
      <c r="B170" s="511">
        <v>259</v>
      </c>
      <c r="C170" s="511">
        <v>430</v>
      </c>
      <c r="D170" s="511">
        <v>938</v>
      </c>
      <c r="E170" s="511">
        <v>1120</v>
      </c>
      <c r="F170" s="511">
        <v>1462</v>
      </c>
      <c r="G170" s="511"/>
      <c r="H170" s="511"/>
      <c r="I170" s="512"/>
      <c r="J170" s="508"/>
      <c r="K170" s="508"/>
      <c r="L170" s="508"/>
    </row>
    <row r="171" spans="1:12" ht="15">
      <c r="A171" s="510" t="s">
        <v>239</v>
      </c>
      <c r="B171" s="511">
        <v>1845</v>
      </c>
      <c r="C171" s="511">
        <v>380</v>
      </c>
      <c r="D171" s="511" t="s">
        <v>279</v>
      </c>
      <c r="E171" s="511">
        <v>840</v>
      </c>
      <c r="F171" s="511">
        <v>1150</v>
      </c>
      <c r="G171" s="511">
        <v>1422</v>
      </c>
      <c r="H171" s="511">
        <v>1600</v>
      </c>
      <c r="I171" s="512">
        <v>1830</v>
      </c>
      <c r="J171" s="508"/>
      <c r="K171" s="508"/>
      <c r="L171" s="508"/>
    </row>
    <row r="172" spans="1:12" ht="15">
      <c r="A172" s="510" t="s">
        <v>240</v>
      </c>
      <c r="B172" s="511">
        <v>10</v>
      </c>
      <c r="C172" s="511">
        <v>205</v>
      </c>
      <c r="D172" s="511">
        <v>510</v>
      </c>
      <c r="E172" s="926" t="s">
        <v>305</v>
      </c>
      <c r="F172" s="926"/>
      <c r="G172" s="926" t="s">
        <v>306</v>
      </c>
      <c r="H172" s="926"/>
      <c r="I172" s="512"/>
      <c r="J172" s="508"/>
      <c r="K172" s="508"/>
      <c r="L172" s="508"/>
    </row>
    <row r="173" spans="1:12" ht="15">
      <c r="A173" s="510" t="s">
        <v>307</v>
      </c>
      <c r="B173" s="511"/>
      <c r="C173" s="511"/>
      <c r="D173" s="511"/>
      <c r="E173" s="511"/>
      <c r="F173" s="511"/>
      <c r="G173" s="511"/>
      <c r="H173" s="511"/>
      <c r="I173" s="512"/>
      <c r="J173" s="508"/>
      <c r="K173" s="508"/>
      <c r="L173" s="508"/>
    </row>
    <row r="174" spans="1:12" ht="15">
      <c r="A174" s="510" t="s">
        <v>308</v>
      </c>
      <c r="B174" s="511">
        <v>1128</v>
      </c>
      <c r="C174" s="511">
        <v>1446</v>
      </c>
      <c r="D174" s="511">
        <v>1900</v>
      </c>
      <c r="E174" s="511">
        <v>1921</v>
      </c>
      <c r="F174" s="511"/>
      <c r="G174" s="511"/>
      <c r="H174" s="511"/>
      <c r="I174" s="512"/>
      <c r="J174" s="508"/>
      <c r="K174" s="508"/>
      <c r="L174" s="508"/>
    </row>
    <row r="175" spans="1:12" ht="15">
      <c r="A175" s="509" t="s">
        <v>258</v>
      </c>
      <c r="B175" s="511"/>
      <c r="C175" s="511"/>
      <c r="D175" s="511"/>
      <c r="E175" s="511"/>
      <c r="F175" s="511"/>
      <c r="G175" s="511"/>
      <c r="H175" s="511"/>
      <c r="I175" s="512"/>
      <c r="J175" s="508"/>
      <c r="K175" s="508"/>
      <c r="L175" s="508"/>
    </row>
    <row r="176" spans="1:12" ht="15">
      <c r="A176" s="510" t="s">
        <v>308</v>
      </c>
      <c r="B176" s="511">
        <v>1921</v>
      </c>
      <c r="C176" s="511">
        <v>1315</v>
      </c>
      <c r="D176" s="511" t="s">
        <v>309</v>
      </c>
      <c r="E176" s="511"/>
      <c r="F176" s="511"/>
      <c r="G176" s="511"/>
      <c r="H176" s="511"/>
      <c r="I176" s="512"/>
      <c r="J176" s="508"/>
      <c r="K176" s="508"/>
      <c r="L176" s="508"/>
    </row>
    <row r="177" spans="1:12" ht="15">
      <c r="A177" s="510" t="s">
        <v>307</v>
      </c>
      <c r="B177" s="511"/>
      <c r="C177" s="511"/>
      <c r="D177" s="511"/>
      <c r="E177" s="511"/>
      <c r="F177" s="511"/>
      <c r="G177" s="511"/>
      <c r="H177" s="511"/>
      <c r="I177" s="512"/>
      <c r="J177" s="508"/>
      <c r="K177" s="508"/>
      <c r="L177" s="508"/>
    </row>
    <row r="178" spans="1:12" ht="15">
      <c r="A178" s="510" t="s">
        <v>240</v>
      </c>
      <c r="B178" s="926" t="s">
        <v>310</v>
      </c>
      <c r="C178" s="926"/>
      <c r="D178" s="926" t="s">
        <v>305</v>
      </c>
      <c r="E178" s="926"/>
      <c r="F178" s="511">
        <v>205</v>
      </c>
      <c r="G178" s="511">
        <v>10</v>
      </c>
      <c r="H178" s="511"/>
      <c r="I178" s="512"/>
      <c r="J178" s="508"/>
      <c r="K178" s="508"/>
      <c r="L178" s="508"/>
    </row>
    <row r="179" spans="1:12" ht="15">
      <c r="A179" s="510" t="s">
        <v>239</v>
      </c>
      <c r="B179" s="511">
        <v>1963</v>
      </c>
      <c r="C179" s="511">
        <v>1600</v>
      </c>
      <c r="D179" s="511">
        <v>1345</v>
      </c>
      <c r="E179" s="511">
        <v>1203</v>
      </c>
      <c r="F179" s="511">
        <v>840</v>
      </c>
      <c r="G179" s="511" t="s">
        <v>279</v>
      </c>
      <c r="H179" s="511">
        <v>413</v>
      </c>
      <c r="I179" s="512">
        <v>193</v>
      </c>
      <c r="J179" s="508"/>
      <c r="K179" s="508"/>
      <c r="L179" s="508"/>
    </row>
    <row r="180" spans="1:12" ht="15">
      <c r="A180" s="510" t="s">
        <v>269</v>
      </c>
      <c r="B180" s="511">
        <v>1401</v>
      </c>
      <c r="C180" s="511">
        <v>1219</v>
      </c>
      <c r="D180" s="511">
        <v>8973</v>
      </c>
      <c r="E180" s="511">
        <v>711</v>
      </c>
      <c r="F180" s="511">
        <v>561</v>
      </c>
      <c r="G180" s="926" t="s">
        <v>311</v>
      </c>
      <c r="H180" s="926"/>
      <c r="I180" s="512">
        <v>49</v>
      </c>
      <c r="J180" s="508"/>
      <c r="K180" s="508"/>
      <c r="L180" s="508"/>
    </row>
    <row r="181" spans="1:12" ht="15">
      <c r="A181" s="510" t="s">
        <v>270</v>
      </c>
      <c r="B181" s="511">
        <v>1254</v>
      </c>
      <c r="C181" s="511">
        <v>1017</v>
      </c>
      <c r="D181" s="926" t="s">
        <v>271</v>
      </c>
      <c r="E181" s="926"/>
      <c r="F181" s="511">
        <v>433</v>
      </c>
      <c r="G181" s="511"/>
      <c r="H181" s="511"/>
      <c r="I181" s="512"/>
      <c r="J181" s="508"/>
      <c r="K181" s="508"/>
      <c r="L181" s="508"/>
    </row>
    <row r="182" spans="1:12" ht="15">
      <c r="A182" s="510" t="s">
        <v>230</v>
      </c>
      <c r="B182" s="511"/>
      <c r="C182" s="511"/>
      <c r="D182" s="511"/>
      <c r="E182" s="511"/>
      <c r="F182" s="511"/>
      <c r="G182" s="511"/>
      <c r="H182" s="511"/>
      <c r="I182" s="512"/>
      <c r="J182" s="508"/>
      <c r="K182" s="508"/>
      <c r="L182" s="508"/>
    </row>
    <row r="183" spans="1:12" ht="15">
      <c r="A183" s="510" t="s">
        <v>272</v>
      </c>
      <c r="B183" s="511" t="s">
        <v>273</v>
      </c>
      <c r="C183" s="511"/>
      <c r="D183" s="511"/>
      <c r="E183" s="511"/>
      <c r="F183" s="511"/>
      <c r="G183" s="511"/>
      <c r="H183" s="511"/>
      <c r="I183" s="512"/>
      <c r="J183" s="508"/>
      <c r="K183" s="508"/>
      <c r="L183" s="508"/>
    </row>
    <row r="184" spans="1:12" ht="15">
      <c r="A184" s="510" t="s">
        <v>274</v>
      </c>
      <c r="B184" s="511">
        <v>249</v>
      </c>
      <c r="C184" s="511"/>
      <c r="D184" s="511"/>
      <c r="E184" s="511"/>
      <c r="F184" s="511"/>
      <c r="G184" s="511"/>
      <c r="H184" s="511"/>
      <c r="I184" s="512"/>
      <c r="J184" s="508"/>
      <c r="K184" s="508"/>
      <c r="L184" s="508"/>
    </row>
    <row r="185" spans="1:12" ht="15">
      <c r="A185" s="510" t="s">
        <v>275</v>
      </c>
      <c r="B185" s="511">
        <v>147</v>
      </c>
      <c r="C185" s="511"/>
      <c r="D185" s="511"/>
      <c r="E185" s="511"/>
      <c r="F185" s="511"/>
      <c r="G185" s="511"/>
      <c r="H185" s="511"/>
      <c r="I185" s="512"/>
      <c r="J185" s="508"/>
      <c r="K185" s="508"/>
      <c r="L185" s="508"/>
    </row>
    <row r="186" spans="1:12" ht="15">
      <c r="A186" s="510" t="s">
        <v>276</v>
      </c>
      <c r="B186" s="511">
        <v>115</v>
      </c>
      <c r="C186" s="511"/>
      <c r="D186" s="511"/>
      <c r="E186" s="511"/>
      <c r="F186" s="511"/>
      <c r="G186" s="511"/>
      <c r="H186" s="511"/>
      <c r="I186" s="512"/>
      <c r="J186" s="508"/>
      <c r="K186" s="508"/>
      <c r="L186" s="508"/>
    </row>
    <row r="187" spans="1:12" ht="15">
      <c r="A187" s="510" t="s">
        <v>277</v>
      </c>
      <c r="B187" s="511">
        <v>3</v>
      </c>
      <c r="C187" s="511"/>
      <c r="D187" s="511"/>
      <c r="E187" s="511"/>
      <c r="F187" s="511"/>
      <c r="G187" s="511"/>
      <c r="H187" s="511"/>
      <c r="I187" s="512"/>
      <c r="J187" s="508"/>
      <c r="K187" s="508"/>
      <c r="L187" s="508"/>
    </row>
    <row r="188" spans="1:12" ht="15">
      <c r="A188" s="510" t="s">
        <v>225</v>
      </c>
      <c r="B188" s="511">
        <v>264</v>
      </c>
      <c r="C188" s="511"/>
      <c r="D188" s="511"/>
      <c r="E188" s="511"/>
      <c r="F188" s="511"/>
      <c r="G188" s="511"/>
      <c r="H188" s="511"/>
      <c r="I188" s="512"/>
      <c r="J188" s="508"/>
      <c r="K188" s="508"/>
      <c r="L188" s="508"/>
    </row>
    <row r="189" spans="1:12" ht="15">
      <c r="A189" s="510" t="s">
        <v>304</v>
      </c>
      <c r="B189" s="511">
        <v>43</v>
      </c>
      <c r="C189" s="511">
        <v>375</v>
      </c>
      <c r="D189" s="511"/>
      <c r="E189" s="511"/>
      <c r="F189" s="511"/>
      <c r="G189" s="511"/>
      <c r="H189" s="511"/>
      <c r="I189" s="512"/>
      <c r="J189" s="508"/>
      <c r="K189" s="508"/>
      <c r="L189" s="508"/>
    </row>
    <row r="190" spans="1:12" ht="15.75" thickBot="1">
      <c r="A190" s="515" t="s">
        <v>291</v>
      </c>
      <c r="B190" s="516">
        <v>230</v>
      </c>
      <c r="C190" s="516"/>
      <c r="D190" s="516"/>
      <c r="E190" s="516"/>
      <c r="F190" s="516"/>
      <c r="G190" s="516"/>
      <c r="H190" s="516"/>
      <c r="I190" s="517"/>
      <c r="J190" s="508"/>
      <c r="K190" s="508"/>
      <c r="L190" s="508"/>
    </row>
    <row r="191" spans="1:12" ht="15.75" thickBot="1">
      <c r="A191" s="508"/>
      <c r="B191" s="508"/>
      <c r="C191" s="508"/>
      <c r="D191" s="508"/>
      <c r="E191" s="508"/>
      <c r="F191" s="508"/>
      <c r="G191" s="508"/>
      <c r="H191" s="508"/>
      <c r="I191" s="508"/>
      <c r="J191" s="508"/>
      <c r="K191" s="508"/>
      <c r="L191" s="508"/>
    </row>
    <row r="192" spans="1:12" ht="15">
      <c r="A192" s="928" t="s">
        <v>330</v>
      </c>
      <c r="B192" s="929"/>
      <c r="C192" s="929"/>
      <c r="D192" s="929"/>
      <c r="E192" s="929"/>
      <c r="F192" s="929"/>
      <c r="G192" s="929"/>
      <c r="H192" s="930"/>
      <c r="I192" s="508"/>
      <c r="J192" s="508"/>
      <c r="K192" s="508"/>
      <c r="L192" s="508"/>
    </row>
    <row r="193" spans="1:12" ht="15">
      <c r="A193" s="509" t="s">
        <v>218</v>
      </c>
      <c r="B193" s="931" t="s">
        <v>219</v>
      </c>
      <c r="C193" s="931"/>
      <c r="D193" s="931"/>
      <c r="E193" s="931"/>
      <c r="F193" s="931"/>
      <c r="G193" s="931"/>
      <c r="H193" s="932"/>
      <c r="I193" s="508"/>
      <c r="J193" s="508"/>
      <c r="K193" s="508"/>
      <c r="L193" s="508"/>
    </row>
    <row r="194" spans="1:12" ht="15">
      <c r="A194" s="510" t="s">
        <v>291</v>
      </c>
      <c r="B194" s="511">
        <v>230</v>
      </c>
      <c r="C194" s="511"/>
      <c r="D194" s="511"/>
      <c r="E194" s="511"/>
      <c r="F194" s="511"/>
      <c r="G194" s="511"/>
      <c r="H194" s="512"/>
      <c r="I194" s="508"/>
      <c r="J194" s="508"/>
      <c r="K194" s="508"/>
      <c r="L194" s="508"/>
    </row>
    <row r="195" spans="1:12" ht="15">
      <c r="A195" s="510" t="s">
        <v>292</v>
      </c>
      <c r="B195" s="511"/>
      <c r="C195" s="511"/>
      <c r="D195" s="511"/>
      <c r="E195" s="511"/>
      <c r="F195" s="511"/>
      <c r="G195" s="511"/>
      <c r="H195" s="512"/>
      <c r="I195" s="508"/>
      <c r="J195" s="508"/>
      <c r="K195" s="508"/>
      <c r="L195" s="508"/>
    </row>
    <row r="196" spans="1:12" ht="15">
      <c r="A196" s="510" t="s">
        <v>225</v>
      </c>
      <c r="B196" s="511"/>
      <c r="C196" s="511"/>
      <c r="D196" s="511"/>
      <c r="E196" s="511"/>
      <c r="F196" s="511"/>
      <c r="G196" s="511"/>
      <c r="H196" s="512"/>
      <c r="I196" s="508"/>
      <c r="J196" s="508"/>
      <c r="K196" s="508"/>
      <c r="L196" s="508"/>
    </row>
    <row r="197" spans="1:12" ht="15">
      <c r="A197" s="510" t="s">
        <v>226</v>
      </c>
      <c r="B197" s="511">
        <v>121</v>
      </c>
      <c r="C197" s="511">
        <v>248</v>
      </c>
      <c r="D197" s="511"/>
      <c r="E197" s="511"/>
      <c r="F197" s="511"/>
      <c r="G197" s="511"/>
      <c r="H197" s="512"/>
      <c r="I197" s="508"/>
      <c r="J197" s="508"/>
      <c r="K197" s="508"/>
      <c r="L197" s="508"/>
    </row>
    <row r="198" spans="1:12" ht="15">
      <c r="A198" s="510" t="s">
        <v>227</v>
      </c>
      <c r="B198" s="511">
        <v>236</v>
      </c>
      <c r="C198" s="511"/>
      <c r="D198" s="511"/>
      <c r="E198" s="511"/>
      <c r="F198" s="511"/>
      <c r="G198" s="511"/>
      <c r="H198" s="512"/>
      <c r="I198" s="508"/>
      <c r="J198" s="508"/>
      <c r="K198" s="508"/>
      <c r="L198" s="508"/>
    </row>
    <row r="199" spans="1:12" ht="15">
      <c r="A199" s="510" t="s">
        <v>228</v>
      </c>
      <c r="B199" s="511">
        <v>356</v>
      </c>
      <c r="C199" s="511"/>
      <c r="D199" s="511"/>
      <c r="E199" s="511"/>
      <c r="F199" s="511"/>
      <c r="G199" s="511"/>
      <c r="H199" s="512"/>
      <c r="I199" s="508"/>
      <c r="J199" s="508"/>
      <c r="K199" s="508"/>
      <c r="L199" s="508"/>
    </row>
    <row r="200" spans="1:12" ht="15">
      <c r="A200" s="510" t="s">
        <v>229</v>
      </c>
      <c r="B200" s="511"/>
      <c r="C200" s="511"/>
      <c r="D200" s="511"/>
      <c r="E200" s="511"/>
      <c r="F200" s="511"/>
      <c r="G200" s="511"/>
      <c r="H200" s="512"/>
      <c r="I200" s="508"/>
      <c r="J200" s="508"/>
      <c r="K200" s="508"/>
      <c r="L200" s="508"/>
    </row>
    <row r="201" spans="1:12" ht="15">
      <c r="A201" s="510" t="s">
        <v>230</v>
      </c>
      <c r="B201" s="511">
        <v>297</v>
      </c>
      <c r="C201" s="511">
        <v>396</v>
      </c>
      <c r="D201" s="511">
        <v>704</v>
      </c>
      <c r="E201" s="511"/>
      <c r="F201" s="511"/>
      <c r="G201" s="511"/>
      <c r="H201" s="512"/>
      <c r="I201" s="508"/>
      <c r="J201" s="508"/>
      <c r="K201" s="508"/>
      <c r="L201" s="508"/>
    </row>
    <row r="202" spans="1:12" ht="15">
      <c r="A202" s="510" t="s">
        <v>312</v>
      </c>
      <c r="B202" s="511">
        <v>566</v>
      </c>
      <c r="C202" s="511">
        <v>796</v>
      </c>
      <c r="D202" s="511">
        <v>1204</v>
      </c>
      <c r="E202" s="511"/>
      <c r="F202" s="511"/>
      <c r="G202" s="511"/>
      <c r="H202" s="512"/>
      <c r="I202" s="508"/>
      <c r="J202" s="508"/>
      <c r="K202" s="508"/>
      <c r="L202" s="508"/>
    </row>
    <row r="203" spans="1:12" ht="15">
      <c r="A203" s="510" t="s">
        <v>313</v>
      </c>
      <c r="B203" s="511">
        <v>140</v>
      </c>
      <c r="C203" s="511"/>
      <c r="D203" s="511"/>
      <c r="E203" s="511"/>
      <c r="F203" s="511"/>
      <c r="G203" s="511"/>
      <c r="H203" s="512"/>
      <c r="I203" s="508"/>
      <c r="J203" s="508"/>
      <c r="K203" s="508"/>
      <c r="L203" s="508"/>
    </row>
    <row r="204" spans="1:12" ht="15">
      <c r="A204" s="510" t="s">
        <v>314</v>
      </c>
      <c r="B204" s="511">
        <v>456</v>
      </c>
      <c r="C204" s="511">
        <v>573</v>
      </c>
      <c r="D204" s="511">
        <v>732</v>
      </c>
      <c r="E204" s="511">
        <v>952</v>
      </c>
      <c r="F204" s="511">
        <v>1060</v>
      </c>
      <c r="G204" s="511">
        <v>1226</v>
      </c>
      <c r="H204" s="512">
        <v>1446</v>
      </c>
      <c r="I204" s="508"/>
      <c r="J204" s="508"/>
      <c r="K204" s="508"/>
      <c r="L204" s="508"/>
    </row>
    <row r="205" spans="1:12" ht="15">
      <c r="A205" s="510" t="s">
        <v>239</v>
      </c>
      <c r="B205" s="511">
        <v>1203</v>
      </c>
      <c r="C205" s="511">
        <v>840</v>
      </c>
      <c r="D205" s="511" t="s">
        <v>279</v>
      </c>
      <c r="E205" s="511">
        <v>413</v>
      </c>
      <c r="F205" s="511">
        <v>185</v>
      </c>
      <c r="G205" s="511"/>
      <c r="H205" s="512"/>
      <c r="I205" s="508"/>
      <c r="J205" s="508"/>
      <c r="K205" s="508"/>
      <c r="L205" s="508"/>
    </row>
    <row r="206" spans="1:12" ht="15">
      <c r="A206" s="510" t="s">
        <v>315</v>
      </c>
      <c r="B206" s="511">
        <v>1909</v>
      </c>
      <c r="C206" s="511">
        <v>2065</v>
      </c>
      <c r="D206" s="511"/>
      <c r="E206" s="511"/>
      <c r="F206" s="511"/>
      <c r="G206" s="511"/>
      <c r="H206" s="512"/>
      <c r="I206" s="508"/>
      <c r="J206" s="508"/>
      <c r="K206" s="508"/>
      <c r="L206" s="508"/>
    </row>
    <row r="207" spans="1:12" ht="15">
      <c r="A207" s="510" t="s">
        <v>316</v>
      </c>
      <c r="B207" s="511">
        <v>98</v>
      </c>
      <c r="C207" s="511">
        <v>454</v>
      </c>
      <c r="D207" s="511">
        <v>648</v>
      </c>
      <c r="E207" s="511">
        <v>836</v>
      </c>
      <c r="F207" s="511">
        <v>1034</v>
      </c>
      <c r="G207" s="511">
        <v>1216</v>
      </c>
      <c r="H207" s="512"/>
      <c r="I207" s="508"/>
      <c r="J207" s="508"/>
      <c r="K207" s="508"/>
      <c r="L207" s="508"/>
    </row>
    <row r="208" spans="1:12" ht="15">
      <c r="A208" s="510" t="s">
        <v>244</v>
      </c>
      <c r="B208" s="511">
        <v>596</v>
      </c>
      <c r="C208" s="511">
        <v>780</v>
      </c>
      <c r="D208" s="511">
        <v>958</v>
      </c>
      <c r="E208" s="511">
        <v>1151</v>
      </c>
      <c r="F208" s="511">
        <v>1390</v>
      </c>
      <c r="G208" s="511">
        <v>1422</v>
      </c>
      <c r="H208" s="512"/>
      <c r="I208" s="508"/>
      <c r="J208" s="508"/>
      <c r="K208" s="508"/>
      <c r="L208" s="508"/>
    </row>
    <row r="209" spans="1:12" ht="15">
      <c r="A209" s="510" t="s">
        <v>317</v>
      </c>
      <c r="B209" s="511">
        <v>1401</v>
      </c>
      <c r="C209" s="511">
        <v>1135</v>
      </c>
      <c r="D209" s="511"/>
      <c r="E209" s="511"/>
      <c r="F209" s="511"/>
      <c r="G209" s="511"/>
      <c r="H209" s="512"/>
      <c r="I209" s="508"/>
      <c r="J209" s="508"/>
      <c r="K209" s="508"/>
      <c r="L209" s="508"/>
    </row>
    <row r="210" spans="1:12" ht="15">
      <c r="A210" s="509" t="s">
        <v>318</v>
      </c>
      <c r="B210" s="511"/>
      <c r="C210" s="511"/>
      <c r="D210" s="511"/>
      <c r="E210" s="511"/>
      <c r="F210" s="511"/>
      <c r="G210" s="511"/>
      <c r="H210" s="512"/>
      <c r="I210" s="508"/>
      <c r="J210" s="508"/>
      <c r="K210" s="508"/>
      <c r="L210" s="508"/>
    </row>
    <row r="211" spans="1:12" ht="15">
      <c r="A211" s="510" t="s">
        <v>317</v>
      </c>
      <c r="B211" s="511">
        <v>1135</v>
      </c>
      <c r="C211" s="511">
        <v>929</v>
      </c>
      <c r="D211" s="511">
        <v>760</v>
      </c>
      <c r="E211" s="511">
        <v>597</v>
      </c>
      <c r="F211" s="511">
        <v>329</v>
      </c>
      <c r="G211" s="511">
        <v>87</v>
      </c>
      <c r="H211" s="512"/>
      <c r="I211" s="508"/>
      <c r="J211" s="508"/>
      <c r="K211" s="508"/>
      <c r="L211" s="508"/>
    </row>
    <row r="212" spans="1:12" ht="15">
      <c r="A212" s="510" t="s">
        <v>312</v>
      </c>
      <c r="B212" s="511">
        <v>2685</v>
      </c>
      <c r="C212" s="511"/>
      <c r="D212" s="511"/>
      <c r="E212" s="511"/>
      <c r="F212" s="511"/>
      <c r="G212" s="926"/>
      <c r="H212" s="934"/>
      <c r="I212" s="508"/>
      <c r="J212" s="508"/>
      <c r="K212" s="508"/>
      <c r="L212" s="508"/>
    </row>
    <row r="213" spans="1:12" ht="15">
      <c r="A213" s="510" t="s">
        <v>319</v>
      </c>
      <c r="B213" s="926"/>
      <c r="C213" s="926"/>
      <c r="D213" s="926"/>
      <c r="E213" s="926"/>
      <c r="F213" s="511"/>
      <c r="G213" s="511"/>
      <c r="H213" s="512"/>
      <c r="I213" s="508"/>
      <c r="J213" s="508"/>
      <c r="K213" s="508"/>
      <c r="L213" s="508"/>
    </row>
    <row r="214" spans="1:12" ht="15">
      <c r="A214" s="510" t="s">
        <v>314</v>
      </c>
      <c r="B214" s="511">
        <v>1455</v>
      </c>
      <c r="C214" s="511">
        <v>1221</v>
      </c>
      <c r="D214" s="511">
        <v>1063</v>
      </c>
      <c r="E214" s="511">
        <v>937</v>
      </c>
      <c r="F214" s="511">
        <v>765</v>
      </c>
      <c r="G214" s="511">
        <v>573</v>
      </c>
      <c r="H214" s="512"/>
      <c r="I214" s="508"/>
      <c r="J214" s="508"/>
      <c r="K214" s="508"/>
      <c r="L214" s="508"/>
    </row>
    <row r="215" spans="1:12" ht="15">
      <c r="A215" s="510" t="s">
        <v>313</v>
      </c>
      <c r="B215" s="511">
        <v>140</v>
      </c>
      <c r="C215" s="511"/>
      <c r="D215" s="511"/>
      <c r="E215" s="926"/>
      <c r="F215" s="926"/>
      <c r="G215" s="511"/>
      <c r="H215" s="512"/>
      <c r="I215" s="508"/>
      <c r="J215" s="508"/>
      <c r="K215" s="508"/>
      <c r="L215" s="508"/>
    </row>
    <row r="216" spans="1:12" ht="15">
      <c r="A216" s="510" t="s">
        <v>312</v>
      </c>
      <c r="B216" s="511">
        <v>1204</v>
      </c>
      <c r="C216" s="511">
        <v>795</v>
      </c>
      <c r="D216" s="511">
        <v>583</v>
      </c>
      <c r="E216" s="511"/>
      <c r="F216" s="511"/>
      <c r="G216" s="511"/>
      <c r="H216" s="512"/>
      <c r="I216" s="508"/>
      <c r="J216" s="508"/>
      <c r="K216" s="508"/>
      <c r="L216" s="508"/>
    </row>
    <row r="217" spans="1:12" ht="15">
      <c r="A217" s="513" t="s">
        <v>230</v>
      </c>
      <c r="B217" s="511">
        <v>711</v>
      </c>
      <c r="C217" s="511">
        <v>393</v>
      </c>
      <c r="D217" s="511"/>
      <c r="E217" s="511"/>
      <c r="F217" s="511"/>
      <c r="G217" s="511"/>
      <c r="H217" s="512"/>
      <c r="I217" s="508"/>
      <c r="J217" s="508"/>
      <c r="K217" s="508"/>
      <c r="L217" s="508"/>
    </row>
    <row r="218" spans="1:12" ht="15">
      <c r="A218" s="510" t="s">
        <v>320</v>
      </c>
      <c r="B218" s="511">
        <v>566</v>
      </c>
      <c r="C218" s="511">
        <v>243</v>
      </c>
      <c r="D218" s="511"/>
      <c r="E218" s="511"/>
      <c r="F218" s="511"/>
      <c r="G218" s="511"/>
      <c r="H218" s="512"/>
      <c r="I218" s="508"/>
      <c r="J218" s="508"/>
      <c r="K218" s="508"/>
      <c r="L218" s="508"/>
    </row>
    <row r="219" spans="1:12" ht="15">
      <c r="A219" s="510" t="s">
        <v>321</v>
      </c>
      <c r="B219" s="511">
        <v>150</v>
      </c>
      <c r="C219" s="511">
        <v>358</v>
      </c>
      <c r="D219" s="511">
        <v>576</v>
      </c>
      <c r="E219" s="511"/>
      <c r="F219" s="511"/>
      <c r="G219" s="511"/>
      <c r="H219" s="512"/>
      <c r="I219" s="508"/>
      <c r="J219" s="508"/>
      <c r="K219" s="508"/>
      <c r="L219" s="508"/>
    </row>
    <row r="220" spans="1:12" ht="15">
      <c r="A220" s="510" t="s">
        <v>322</v>
      </c>
      <c r="B220" s="511"/>
      <c r="C220" s="511"/>
      <c r="D220" s="511"/>
      <c r="E220" s="511"/>
      <c r="F220" s="511"/>
      <c r="G220" s="511"/>
      <c r="H220" s="512"/>
      <c r="I220" s="508"/>
      <c r="J220" s="508"/>
      <c r="K220" s="508"/>
      <c r="L220" s="508"/>
    </row>
    <row r="221" spans="1:12" ht="15">
      <c r="A221" s="510" t="s">
        <v>323</v>
      </c>
      <c r="B221" s="511">
        <v>1</v>
      </c>
      <c r="C221" s="511"/>
      <c r="D221" s="511"/>
      <c r="E221" s="511"/>
      <c r="F221" s="511"/>
      <c r="G221" s="511"/>
      <c r="H221" s="512"/>
      <c r="I221" s="508"/>
      <c r="J221" s="508"/>
      <c r="K221" s="508"/>
      <c r="L221" s="508"/>
    </row>
    <row r="222" spans="1:12" ht="15">
      <c r="A222" s="510" t="s">
        <v>324</v>
      </c>
      <c r="B222" s="926" t="s">
        <v>325</v>
      </c>
      <c r="C222" s="926"/>
      <c r="D222" s="511">
        <v>246</v>
      </c>
      <c r="E222" s="511">
        <v>3</v>
      </c>
      <c r="F222" s="511"/>
      <c r="G222" s="511"/>
      <c r="H222" s="512"/>
      <c r="I222" s="508"/>
      <c r="J222" s="508"/>
      <c r="K222" s="508"/>
      <c r="L222" s="508"/>
    </row>
    <row r="223" spans="1:12" ht="15">
      <c r="A223" s="510" t="s">
        <v>225</v>
      </c>
      <c r="B223" s="511">
        <v>264</v>
      </c>
      <c r="C223" s="511"/>
      <c r="D223" s="511"/>
      <c r="E223" s="511"/>
      <c r="F223" s="511"/>
      <c r="G223" s="926"/>
      <c r="H223" s="934"/>
      <c r="I223" s="508"/>
      <c r="J223" s="508"/>
      <c r="K223" s="508"/>
      <c r="L223" s="508"/>
    </row>
    <row r="224" spans="1:12" ht="15">
      <c r="A224" s="510" t="s">
        <v>304</v>
      </c>
      <c r="B224" s="511">
        <v>43</v>
      </c>
      <c r="C224" s="511">
        <v>375</v>
      </c>
      <c r="D224" s="511"/>
      <c r="E224" s="511"/>
      <c r="F224" s="511"/>
      <c r="G224" s="511"/>
      <c r="H224" s="512"/>
      <c r="I224" s="508"/>
      <c r="J224" s="508"/>
      <c r="K224" s="508"/>
      <c r="L224" s="508"/>
    </row>
    <row r="225" spans="1:12" ht="15.75" thickBot="1">
      <c r="A225" s="515" t="s">
        <v>291</v>
      </c>
      <c r="B225" s="516">
        <v>230</v>
      </c>
      <c r="C225" s="516"/>
      <c r="D225" s="516"/>
      <c r="E225" s="516"/>
      <c r="F225" s="516"/>
      <c r="G225" s="516"/>
      <c r="H225" s="517"/>
      <c r="I225" s="508"/>
      <c r="J225" s="508"/>
      <c r="K225" s="508"/>
      <c r="L225" s="508"/>
    </row>
    <row r="226" spans="1:12" ht="15.75" thickBot="1">
      <c r="A226" s="508"/>
      <c r="B226" s="508"/>
      <c r="C226" s="508"/>
      <c r="D226" s="508"/>
      <c r="E226" s="508"/>
      <c r="F226" s="508"/>
      <c r="G226" s="508"/>
      <c r="H226" s="508"/>
      <c r="I226" s="508"/>
      <c r="J226" s="508"/>
      <c r="K226" s="508"/>
      <c r="L226" s="508"/>
    </row>
    <row r="227" spans="1:12" ht="15">
      <c r="A227" s="928" t="s">
        <v>343</v>
      </c>
      <c r="B227" s="929"/>
      <c r="C227" s="929"/>
      <c r="D227" s="929"/>
      <c r="E227" s="929"/>
      <c r="F227" s="929"/>
      <c r="G227" s="929"/>
      <c r="H227" s="929"/>
      <c r="I227" s="929"/>
      <c r="J227" s="929"/>
      <c r="K227" s="929"/>
      <c r="L227" s="930"/>
    </row>
    <row r="228" spans="1:12" ht="15">
      <c r="A228" s="509" t="s">
        <v>218</v>
      </c>
      <c r="B228" s="931" t="s">
        <v>219</v>
      </c>
      <c r="C228" s="931"/>
      <c r="D228" s="931"/>
      <c r="E228" s="931"/>
      <c r="F228" s="931"/>
      <c r="G228" s="931"/>
      <c r="H228" s="931"/>
      <c r="I228" s="931"/>
      <c r="J228" s="931"/>
      <c r="K228" s="931"/>
      <c r="L228" s="932"/>
    </row>
    <row r="229" spans="1:12" ht="15">
      <c r="A229" s="510" t="s">
        <v>291</v>
      </c>
      <c r="B229" s="511">
        <v>230</v>
      </c>
      <c r="C229" s="511"/>
      <c r="D229" s="511"/>
      <c r="E229" s="511"/>
      <c r="F229" s="511"/>
      <c r="G229" s="511"/>
      <c r="H229" s="511"/>
      <c r="I229" s="511"/>
      <c r="J229" s="511"/>
      <c r="K229" s="511"/>
      <c r="L229" s="519"/>
    </row>
    <row r="230" spans="1:12" ht="15">
      <c r="A230" s="510" t="s">
        <v>292</v>
      </c>
      <c r="B230" s="511"/>
      <c r="C230" s="511"/>
      <c r="D230" s="511"/>
      <c r="E230" s="511"/>
      <c r="F230" s="511"/>
      <c r="G230" s="511"/>
      <c r="H230" s="511"/>
      <c r="I230" s="511"/>
      <c r="J230" s="511"/>
      <c r="K230" s="511"/>
      <c r="L230" s="519"/>
    </row>
    <row r="231" spans="1:12" ht="15">
      <c r="A231" s="510" t="s">
        <v>225</v>
      </c>
      <c r="B231" s="511"/>
      <c r="C231" s="511"/>
      <c r="D231" s="511"/>
      <c r="E231" s="511"/>
      <c r="F231" s="511"/>
      <c r="G231" s="511"/>
      <c r="H231" s="511"/>
      <c r="I231" s="511"/>
      <c r="J231" s="511"/>
      <c r="K231" s="511"/>
      <c r="L231" s="519"/>
    </row>
    <row r="232" spans="1:12" ht="15">
      <c r="A232" s="510" t="s">
        <v>226</v>
      </c>
      <c r="B232" s="511">
        <v>121</v>
      </c>
      <c r="C232" s="511">
        <v>248</v>
      </c>
      <c r="D232" s="511"/>
      <c r="E232" s="511"/>
      <c r="F232" s="511"/>
      <c r="G232" s="511"/>
      <c r="H232" s="511"/>
      <c r="I232" s="511"/>
      <c r="J232" s="511"/>
      <c r="K232" s="511"/>
      <c r="L232" s="519"/>
    </row>
    <row r="233" spans="1:12" ht="15">
      <c r="A233" s="510" t="s">
        <v>227</v>
      </c>
      <c r="B233" s="511">
        <v>236</v>
      </c>
      <c r="C233" s="511"/>
      <c r="D233" s="511"/>
      <c r="E233" s="511"/>
      <c r="F233" s="511"/>
      <c r="G233" s="511"/>
      <c r="H233" s="511"/>
      <c r="I233" s="511"/>
      <c r="J233" s="511"/>
      <c r="K233" s="511"/>
      <c r="L233" s="519"/>
    </row>
    <row r="234" spans="1:12" ht="15">
      <c r="A234" s="510" t="s">
        <v>228</v>
      </c>
      <c r="B234" s="511">
        <v>356</v>
      </c>
      <c r="C234" s="511"/>
      <c r="D234" s="511"/>
      <c r="E234" s="511"/>
      <c r="F234" s="511"/>
      <c r="G234" s="511"/>
      <c r="H234" s="511"/>
      <c r="I234" s="511"/>
      <c r="J234" s="511"/>
      <c r="K234" s="511"/>
      <c r="L234" s="519"/>
    </row>
    <row r="235" spans="1:12" ht="15">
      <c r="A235" s="510" t="s">
        <v>229</v>
      </c>
      <c r="B235" s="511"/>
      <c r="C235" s="511"/>
      <c r="D235" s="511"/>
      <c r="E235" s="511"/>
      <c r="F235" s="511"/>
      <c r="G235" s="511"/>
      <c r="H235" s="511"/>
      <c r="I235" s="511"/>
      <c r="J235" s="511"/>
      <c r="K235" s="511"/>
      <c r="L235" s="519"/>
    </row>
    <row r="236" spans="1:12" ht="15">
      <c r="A236" s="510" t="s">
        <v>230</v>
      </c>
      <c r="B236" s="511">
        <v>297</v>
      </c>
      <c r="C236" s="511">
        <v>396</v>
      </c>
      <c r="D236" s="511"/>
      <c r="E236" s="511"/>
      <c r="F236" s="511"/>
      <c r="G236" s="511"/>
      <c r="H236" s="511"/>
      <c r="I236" s="511"/>
      <c r="J236" s="511"/>
      <c r="K236" s="511"/>
      <c r="L236" s="519"/>
    </row>
    <row r="237" spans="1:12" ht="15">
      <c r="A237" s="510" t="s">
        <v>331</v>
      </c>
      <c r="B237" s="511">
        <v>520</v>
      </c>
      <c r="C237" s="511">
        <v>746</v>
      </c>
      <c r="D237" s="511">
        <v>1004</v>
      </c>
      <c r="E237" s="511"/>
      <c r="F237" s="511"/>
      <c r="G237" s="511"/>
      <c r="H237" s="511"/>
      <c r="I237" s="511"/>
      <c r="J237" s="511"/>
      <c r="K237" s="511"/>
      <c r="L237" s="519"/>
    </row>
    <row r="238" spans="1:12" ht="15">
      <c r="A238" s="510" t="s">
        <v>232</v>
      </c>
      <c r="B238" s="926" t="s">
        <v>233</v>
      </c>
      <c r="C238" s="926"/>
      <c r="D238" s="511"/>
      <c r="E238" s="511"/>
      <c r="F238" s="511"/>
      <c r="G238" s="511"/>
      <c r="H238" s="511"/>
      <c r="I238" s="511"/>
      <c r="J238" s="511"/>
      <c r="K238" s="511"/>
      <c r="L238" s="519"/>
    </row>
    <row r="239" spans="1:12" ht="15">
      <c r="A239" s="510" t="s">
        <v>332</v>
      </c>
      <c r="B239" s="511"/>
      <c r="C239" s="511"/>
      <c r="D239" s="511"/>
      <c r="E239" s="926"/>
      <c r="F239" s="926"/>
      <c r="G239" s="926"/>
      <c r="H239" s="926"/>
      <c r="I239" s="511"/>
      <c r="J239" s="511"/>
      <c r="K239" s="511"/>
      <c r="L239" s="519"/>
    </row>
    <row r="240" spans="1:12" ht="15">
      <c r="A240" s="510" t="s">
        <v>333</v>
      </c>
      <c r="B240" s="511"/>
      <c r="C240" s="511"/>
      <c r="D240" s="511"/>
      <c r="E240" s="511"/>
      <c r="F240" s="511"/>
      <c r="G240" s="511"/>
      <c r="H240" s="511"/>
      <c r="I240" s="511"/>
      <c r="J240" s="511"/>
      <c r="K240" s="511"/>
      <c r="L240" s="519"/>
    </row>
    <row r="241" spans="1:12" ht="15">
      <c r="A241" s="510" t="s">
        <v>334</v>
      </c>
      <c r="B241" s="511">
        <v>13</v>
      </c>
      <c r="C241" s="511">
        <v>288</v>
      </c>
      <c r="D241" s="511">
        <v>508</v>
      </c>
      <c r="E241" s="511">
        <v>647</v>
      </c>
      <c r="F241" s="511">
        <v>998</v>
      </c>
      <c r="G241" s="511"/>
      <c r="H241" s="511"/>
      <c r="I241" s="511"/>
      <c r="J241" s="511"/>
      <c r="K241" s="511"/>
      <c r="L241" s="519"/>
    </row>
    <row r="242" spans="1:12" ht="15">
      <c r="A242" s="510" t="s">
        <v>335</v>
      </c>
      <c r="B242" s="511"/>
      <c r="C242" s="511"/>
      <c r="D242" s="511"/>
      <c r="E242" s="926"/>
      <c r="F242" s="926"/>
      <c r="G242" s="926"/>
      <c r="H242" s="926"/>
      <c r="I242" s="511"/>
      <c r="J242" s="511"/>
      <c r="K242" s="511"/>
      <c r="L242" s="519"/>
    </row>
    <row r="243" spans="1:12" ht="15">
      <c r="A243" s="510" t="s">
        <v>336</v>
      </c>
      <c r="B243" s="511">
        <v>1152</v>
      </c>
      <c r="C243" s="511"/>
      <c r="D243" s="511"/>
      <c r="E243" s="511"/>
      <c r="F243" s="511"/>
      <c r="G243" s="511"/>
      <c r="H243" s="511"/>
      <c r="I243" s="511"/>
      <c r="J243" s="511"/>
      <c r="K243" s="511"/>
      <c r="L243" s="519"/>
    </row>
    <row r="244" spans="1:12" ht="15">
      <c r="A244" s="510" t="s">
        <v>337</v>
      </c>
      <c r="B244" s="511"/>
      <c r="C244" s="511"/>
      <c r="D244" s="511"/>
      <c r="E244" s="511"/>
      <c r="F244" s="511"/>
      <c r="G244" s="511"/>
      <c r="H244" s="511"/>
      <c r="I244" s="511"/>
      <c r="J244" s="511"/>
      <c r="K244" s="511"/>
      <c r="L244" s="519"/>
    </row>
    <row r="245" spans="1:12" ht="15">
      <c r="A245" s="510" t="s">
        <v>239</v>
      </c>
      <c r="B245" s="511" t="s">
        <v>279</v>
      </c>
      <c r="C245" s="511">
        <v>840</v>
      </c>
      <c r="D245" s="511"/>
      <c r="E245" s="511"/>
      <c r="F245" s="511"/>
      <c r="G245" s="511"/>
      <c r="H245" s="511"/>
      <c r="I245" s="511"/>
      <c r="J245" s="511"/>
      <c r="K245" s="511"/>
      <c r="L245" s="519"/>
    </row>
    <row r="246" spans="1:12" ht="15">
      <c r="A246" s="510" t="s">
        <v>244</v>
      </c>
      <c r="B246" s="511">
        <v>80</v>
      </c>
      <c r="C246" s="926" t="s">
        <v>280</v>
      </c>
      <c r="D246" s="926"/>
      <c r="E246" s="511">
        <v>598</v>
      </c>
      <c r="F246" s="511">
        <v>760</v>
      </c>
      <c r="G246" s="511">
        <v>958</v>
      </c>
      <c r="H246" s="511">
        <v>1151</v>
      </c>
      <c r="I246" s="511">
        <v>1398</v>
      </c>
      <c r="J246" s="511">
        <v>1488</v>
      </c>
      <c r="K246" s="511">
        <v>1588</v>
      </c>
      <c r="L246" s="512">
        <v>1786</v>
      </c>
    </row>
    <row r="247" spans="1:12" ht="15">
      <c r="A247" s="510" t="s">
        <v>245</v>
      </c>
      <c r="B247" s="511">
        <v>70</v>
      </c>
      <c r="C247" s="511"/>
      <c r="D247" s="511"/>
      <c r="E247" s="511"/>
      <c r="F247" s="511"/>
      <c r="G247" s="514"/>
      <c r="H247" s="514"/>
      <c r="I247" s="511"/>
      <c r="J247" s="511"/>
      <c r="K247" s="511"/>
      <c r="L247" s="519"/>
    </row>
    <row r="248" spans="1:12" ht="15">
      <c r="A248" s="510" t="s">
        <v>246</v>
      </c>
      <c r="B248" s="511">
        <v>181</v>
      </c>
      <c r="C248" s="511">
        <v>403</v>
      </c>
      <c r="D248" s="511">
        <v>419</v>
      </c>
      <c r="E248" s="511">
        <v>743</v>
      </c>
      <c r="F248" s="511"/>
      <c r="G248" s="511"/>
      <c r="H248" s="511"/>
      <c r="I248" s="511"/>
      <c r="J248" s="511"/>
      <c r="K248" s="511"/>
      <c r="L248" s="519"/>
    </row>
    <row r="249" spans="1:12" ht="15">
      <c r="A249" s="510" t="s">
        <v>338</v>
      </c>
      <c r="B249" s="511">
        <v>295</v>
      </c>
      <c r="C249" s="511"/>
      <c r="D249" s="511"/>
      <c r="E249" s="511"/>
      <c r="F249" s="511"/>
      <c r="G249" s="511"/>
      <c r="H249" s="511"/>
      <c r="I249" s="511"/>
      <c r="J249" s="511"/>
      <c r="K249" s="511"/>
      <c r="L249" s="519"/>
    </row>
    <row r="250" spans="1:12" ht="15">
      <c r="A250" s="510" t="s">
        <v>339</v>
      </c>
      <c r="B250" s="511"/>
      <c r="C250" s="511"/>
      <c r="D250" s="511"/>
      <c r="E250" s="926"/>
      <c r="F250" s="926"/>
      <c r="G250" s="511"/>
      <c r="H250" s="511"/>
      <c r="I250" s="511"/>
      <c r="J250" s="511"/>
      <c r="K250" s="511"/>
      <c r="L250" s="519"/>
    </row>
    <row r="251" spans="1:12" ht="15">
      <c r="A251" s="510" t="s">
        <v>340</v>
      </c>
      <c r="B251" s="511">
        <v>320</v>
      </c>
      <c r="C251" s="511"/>
      <c r="D251" s="511"/>
      <c r="E251" s="511"/>
      <c r="F251" s="511"/>
      <c r="G251" s="511"/>
      <c r="H251" s="511"/>
      <c r="I251" s="511"/>
      <c r="J251" s="511"/>
      <c r="K251" s="511"/>
      <c r="L251" s="519"/>
    </row>
    <row r="252" spans="1:12" ht="15">
      <c r="A252" s="513" t="s">
        <v>249</v>
      </c>
      <c r="B252" s="511">
        <v>16</v>
      </c>
      <c r="C252" s="511">
        <v>880</v>
      </c>
      <c r="D252" s="511">
        <v>879</v>
      </c>
      <c r="E252" s="511">
        <v>757</v>
      </c>
      <c r="F252" s="511"/>
      <c r="G252" s="511"/>
      <c r="H252" s="511"/>
      <c r="I252" s="511"/>
      <c r="J252" s="511"/>
      <c r="K252" s="511"/>
      <c r="L252" s="519"/>
    </row>
    <row r="253" spans="1:12" ht="15">
      <c r="A253" s="510" t="s">
        <v>250</v>
      </c>
      <c r="B253" s="511">
        <v>338</v>
      </c>
      <c r="C253" s="511">
        <v>612</v>
      </c>
      <c r="D253" s="511"/>
      <c r="E253" s="511"/>
      <c r="F253" s="511"/>
      <c r="G253" s="511"/>
      <c r="H253" s="511"/>
      <c r="I253" s="511"/>
      <c r="J253" s="511"/>
      <c r="K253" s="511"/>
      <c r="L253" s="519"/>
    </row>
    <row r="254" spans="1:12" ht="15">
      <c r="A254" s="510" t="s">
        <v>251</v>
      </c>
      <c r="B254" s="511">
        <v>453</v>
      </c>
      <c r="C254" s="511">
        <v>323</v>
      </c>
      <c r="D254" s="511"/>
      <c r="E254" s="511"/>
      <c r="F254" s="511"/>
      <c r="G254" s="511"/>
      <c r="H254" s="511"/>
      <c r="I254" s="511"/>
      <c r="J254" s="511"/>
      <c r="K254" s="511"/>
      <c r="L254" s="519"/>
    </row>
    <row r="255" spans="1:12" ht="15">
      <c r="A255" s="510" t="s">
        <v>252</v>
      </c>
      <c r="B255" s="511">
        <v>552</v>
      </c>
      <c r="C255" s="511">
        <v>726</v>
      </c>
      <c r="D255" s="511"/>
      <c r="E255" s="511"/>
      <c r="F255" s="511"/>
      <c r="G255" s="511"/>
      <c r="H255" s="511"/>
      <c r="I255" s="511"/>
      <c r="J255" s="511"/>
      <c r="K255" s="511"/>
      <c r="L255" s="519"/>
    </row>
    <row r="256" spans="1:12" ht="15">
      <c r="A256" s="510" t="s">
        <v>253</v>
      </c>
      <c r="B256" s="511"/>
      <c r="C256" s="511"/>
      <c r="D256" s="511"/>
      <c r="E256" s="511"/>
      <c r="F256" s="511"/>
      <c r="G256" s="511"/>
      <c r="H256" s="511"/>
      <c r="I256" s="511"/>
      <c r="J256" s="511"/>
      <c r="K256" s="511"/>
      <c r="L256" s="519"/>
    </row>
    <row r="257" spans="1:12" ht="15">
      <c r="A257" s="510" t="s">
        <v>254</v>
      </c>
      <c r="B257" s="511" t="s">
        <v>255</v>
      </c>
      <c r="C257" s="511"/>
      <c r="D257" s="511"/>
      <c r="E257" s="511"/>
      <c r="F257" s="511"/>
      <c r="G257" s="511"/>
      <c r="H257" s="511"/>
      <c r="I257" s="511"/>
      <c r="J257" s="511"/>
      <c r="K257" s="511"/>
      <c r="L257" s="519"/>
    </row>
    <row r="258" spans="1:12" ht="15">
      <c r="A258" s="510" t="s">
        <v>256</v>
      </c>
      <c r="B258" s="511">
        <v>255</v>
      </c>
      <c r="C258" s="511"/>
      <c r="D258" s="511"/>
      <c r="E258" s="511"/>
      <c r="F258" s="511"/>
      <c r="G258" s="926"/>
      <c r="H258" s="926"/>
      <c r="I258" s="511"/>
      <c r="J258" s="511"/>
      <c r="K258" s="511"/>
      <c r="L258" s="519"/>
    </row>
    <row r="259" spans="1:12" ht="15">
      <c r="A259" s="510" t="s">
        <v>257</v>
      </c>
      <c r="B259" s="511">
        <v>122</v>
      </c>
      <c r="C259" s="511"/>
      <c r="D259" s="511"/>
      <c r="E259" s="511"/>
      <c r="F259" s="511"/>
      <c r="G259" s="511"/>
      <c r="H259" s="511"/>
      <c r="I259" s="511"/>
      <c r="J259" s="511"/>
      <c r="K259" s="511"/>
      <c r="L259" s="519"/>
    </row>
    <row r="260" spans="1:12" ht="15">
      <c r="A260" s="510" t="s">
        <v>252</v>
      </c>
      <c r="B260" s="511">
        <v>657</v>
      </c>
      <c r="C260" s="511">
        <v>515</v>
      </c>
      <c r="D260" s="511"/>
      <c r="E260" s="511"/>
      <c r="F260" s="511"/>
      <c r="G260" s="511"/>
      <c r="H260" s="511"/>
      <c r="I260" s="511"/>
      <c r="J260" s="511"/>
      <c r="K260" s="511"/>
      <c r="L260" s="519"/>
    </row>
    <row r="261" spans="1:12" ht="15">
      <c r="A261" s="510" t="s">
        <v>251</v>
      </c>
      <c r="B261" s="511"/>
      <c r="C261" s="511"/>
      <c r="D261" s="511"/>
      <c r="E261" s="511"/>
      <c r="F261" s="511"/>
      <c r="G261" s="511"/>
      <c r="H261" s="511"/>
      <c r="I261" s="511"/>
      <c r="J261" s="511"/>
      <c r="K261" s="511"/>
      <c r="L261" s="519"/>
    </row>
    <row r="262" spans="1:12" ht="15">
      <c r="A262" s="509" t="s">
        <v>258</v>
      </c>
      <c r="B262" s="511"/>
      <c r="C262" s="511"/>
      <c r="D262" s="511"/>
      <c r="E262" s="511"/>
      <c r="F262" s="511"/>
      <c r="G262" s="511"/>
      <c r="H262" s="511"/>
      <c r="I262" s="511"/>
      <c r="J262" s="511"/>
      <c r="K262" s="511"/>
      <c r="L262" s="519"/>
    </row>
    <row r="263" spans="1:12" ht="15">
      <c r="A263" s="510" t="s">
        <v>246</v>
      </c>
      <c r="B263" s="511">
        <v>457</v>
      </c>
      <c r="C263" s="511">
        <v>295</v>
      </c>
      <c r="D263" s="511">
        <v>95</v>
      </c>
      <c r="E263" s="511">
        <v>145</v>
      </c>
      <c r="F263" s="511"/>
      <c r="G263" s="511"/>
      <c r="H263" s="511"/>
      <c r="I263" s="511"/>
      <c r="J263" s="511"/>
      <c r="K263" s="511"/>
      <c r="L263" s="519"/>
    </row>
    <row r="264" spans="1:12" ht="15">
      <c r="A264" s="510" t="s">
        <v>245</v>
      </c>
      <c r="B264" s="511">
        <v>69</v>
      </c>
      <c r="C264" s="511"/>
      <c r="D264" s="511"/>
      <c r="E264" s="511"/>
      <c r="F264" s="511"/>
      <c r="G264" s="511"/>
      <c r="H264" s="511"/>
      <c r="I264" s="511"/>
      <c r="J264" s="511"/>
      <c r="K264" s="511"/>
      <c r="L264" s="519"/>
    </row>
    <row r="265" spans="1:12" ht="15">
      <c r="A265" s="510" t="s">
        <v>281</v>
      </c>
      <c r="B265" s="511">
        <v>1786</v>
      </c>
      <c r="C265" s="511">
        <v>1715</v>
      </c>
      <c r="D265" s="511">
        <v>1422</v>
      </c>
      <c r="E265" s="511">
        <v>1401</v>
      </c>
      <c r="F265" s="511">
        <v>1135</v>
      </c>
      <c r="G265" s="511">
        <v>929</v>
      </c>
      <c r="H265" s="511">
        <v>760</v>
      </c>
      <c r="I265" s="511">
        <v>597</v>
      </c>
      <c r="J265" s="511">
        <v>629</v>
      </c>
      <c r="K265" s="511">
        <v>87</v>
      </c>
      <c r="L265" s="519"/>
    </row>
    <row r="266" spans="1:12" ht="15">
      <c r="A266" s="510" t="s">
        <v>239</v>
      </c>
      <c r="B266" s="511">
        <v>840</v>
      </c>
      <c r="C266" s="511" t="s">
        <v>279</v>
      </c>
      <c r="D266" s="511">
        <v>413</v>
      </c>
      <c r="E266" s="511"/>
      <c r="F266" s="511"/>
      <c r="G266" s="511"/>
      <c r="H266" s="511"/>
      <c r="I266" s="511"/>
      <c r="J266" s="511"/>
      <c r="K266" s="511"/>
      <c r="L266" s="519"/>
    </row>
    <row r="267" spans="1:12" ht="15">
      <c r="A267" s="510" t="s">
        <v>336</v>
      </c>
      <c r="B267" s="511">
        <v>1091</v>
      </c>
      <c r="C267" s="511"/>
      <c r="D267" s="511"/>
      <c r="E267" s="511"/>
      <c r="F267" s="511"/>
      <c r="G267" s="511"/>
      <c r="H267" s="511"/>
      <c r="I267" s="511"/>
      <c r="J267" s="511"/>
      <c r="K267" s="511"/>
      <c r="L267" s="519"/>
    </row>
    <row r="268" spans="1:12" ht="15">
      <c r="A268" s="510" t="s">
        <v>341</v>
      </c>
      <c r="B268" s="511">
        <v>195</v>
      </c>
      <c r="C268" s="511"/>
      <c r="D268" s="511"/>
      <c r="E268" s="511"/>
      <c r="F268" s="511"/>
      <c r="G268" s="511"/>
      <c r="H268" s="511"/>
      <c r="I268" s="511"/>
      <c r="J268" s="511"/>
      <c r="K268" s="511"/>
      <c r="L268" s="519"/>
    </row>
    <row r="269" spans="1:12" ht="15">
      <c r="A269" s="510" t="s">
        <v>336</v>
      </c>
      <c r="B269" s="926"/>
      <c r="C269" s="926"/>
      <c r="D269" s="511"/>
      <c r="E269" s="511"/>
      <c r="F269" s="511"/>
      <c r="G269" s="511"/>
      <c r="H269" s="511"/>
      <c r="I269" s="511"/>
      <c r="J269" s="511"/>
      <c r="K269" s="511"/>
      <c r="L269" s="519"/>
    </row>
    <row r="270" spans="1:12" ht="15">
      <c r="A270" s="510" t="s">
        <v>335</v>
      </c>
      <c r="B270" s="511"/>
      <c r="C270" s="511"/>
      <c r="D270" s="511"/>
      <c r="E270" s="511"/>
      <c r="F270" s="511"/>
      <c r="G270" s="511"/>
      <c r="H270" s="511"/>
      <c r="I270" s="511"/>
      <c r="J270" s="511"/>
      <c r="K270" s="511"/>
      <c r="L270" s="519"/>
    </row>
    <row r="271" spans="1:12" ht="15">
      <c r="A271" s="510" t="s">
        <v>334</v>
      </c>
      <c r="B271" s="511">
        <v>981</v>
      </c>
      <c r="C271" s="511">
        <v>763</v>
      </c>
      <c r="D271" s="511">
        <v>505</v>
      </c>
      <c r="E271" s="511">
        <v>327</v>
      </c>
      <c r="F271" s="511">
        <v>153</v>
      </c>
      <c r="G271" s="511"/>
      <c r="H271" s="511"/>
      <c r="I271" s="511"/>
      <c r="J271" s="511"/>
      <c r="K271" s="511"/>
      <c r="L271" s="519"/>
    </row>
    <row r="272" spans="1:12" ht="15">
      <c r="A272" s="510" t="s">
        <v>270</v>
      </c>
      <c r="B272" s="511">
        <v>1254</v>
      </c>
      <c r="C272" s="511"/>
      <c r="D272" s="511"/>
      <c r="E272" s="511"/>
      <c r="F272" s="511"/>
      <c r="G272" s="511"/>
      <c r="H272" s="511"/>
      <c r="I272" s="511"/>
      <c r="J272" s="511"/>
      <c r="K272" s="511"/>
      <c r="L272" s="519"/>
    </row>
    <row r="273" spans="1:12" ht="15">
      <c r="A273" s="510" t="s">
        <v>232</v>
      </c>
      <c r="B273" s="933" t="s">
        <v>233</v>
      </c>
      <c r="C273" s="933"/>
      <c r="D273" s="511"/>
      <c r="E273" s="511"/>
      <c r="F273" s="511"/>
      <c r="G273" s="511"/>
      <c r="H273" s="511"/>
      <c r="I273" s="511"/>
      <c r="J273" s="511"/>
      <c r="K273" s="511"/>
      <c r="L273" s="519"/>
    </row>
    <row r="274" spans="1:12" ht="15">
      <c r="A274" s="510" t="s">
        <v>331</v>
      </c>
      <c r="B274" s="511">
        <v>1013</v>
      </c>
      <c r="C274" s="511">
        <v>763</v>
      </c>
      <c r="D274" s="511">
        <v>623</v>
      </c>
      <c r="E274" s="511"/>
      <c r="F274" s="511"/>
      <c r="G274" s="511"/>
      <c r="H274" s="511"/>
      <c r="I274" s="511"/>
      <c r="J274" s="511"/>
      <c r="K274" s="511"/>
      <c r="L274" s="519"/>
    </row>
    <row r="275" spans="1:12" ht="15">
      <c r="A275" s="510" t="s">
        <v>342</v>
      </c>
      <c r="B275" s="511"/>
      <c r="C275" s="511"/>
      <c r="D275" s="511"/>
      <c r="E275" s="511"/>
      <c r="F275" s="511"/>
      <c r="G275" s="511"/>
      <c r="H275" s="511"/>
      <c r="I275" s="511"/>
      <c r="J275" s="511"/>
      <c r="K275" s="511"/>
      <c r="L275" s="519"/>
    </row>
    <row r="276" spans="1:12" ht="15">
      <c r="A276" s="510" t="s">
        <v>289</v>
      </c>
      <c r="B276" s="511">
        <v>374</v>
      </c>
      <c r="C276" s="511"/>
      <c r="D276" s="511"/>
      <c r="E276" s="511"/>
      <c r="F276" s="511"/>
      <c r="G276" s="511"/>
      <c r="H276" s="511"/>
      <c r="I276" s="511"/>
      <c r="J276" s="511"/>
      <c r="K276" s="511"/>
      <c r="L276" s="519"/>
    </row>
    <row r="277" spans="1:12" ht="15">
      <c r="A277" s="510" t="s">
        <v>230</v>
      </c>
      <c r="B277" s="511">
        <v>393</v>
      </c>
      <c r="C277" s="511"/>
      <c r="D277" s="511"/>
      <c r="E277" s="511"/>
      <c r="F277" s="511"/>
      <c r="G277" s="511"/>
      <c r="H277" s="511"/>
      <c r="I277" s="511"/>
      <c r="J277" s="511"/>
      <c r="K277" s="511"/>
      <c r="L277" s="519"/>
    </row>
    <row r="278" spans="1:12" ht="15">
      <c r="A278" s="510" t="s">
        <v>272</v>
      </c>
      <c r="B278" s="926" t="s">
        <v>273</v>
      </c>
      <c r="C278" s="926"/>
      <c r="D278" s="511"/>
      <c r="E278" s="511"/>
      <c r="F278" s="511"/>
      <c r="G278" s="511"/>
      <c r="H278" s="511"/>
      <c r="I278" s="511"/>
      <c r="J278" s="511"/>
      <c r="K278" s="511"/>
      <c r="L278" s="519"/>
    </row>
    <row r="279" spans="1:12" ht="15">
      <c r="A279" s="510" t="s">
        <v>274</v>
      </c>
      <c r="B279" s="511">
        <v>249</v>
      </c>
      <c r="C279" s="511"/>
      <c r="D279" s="511"/>
      <c r="E279" s="511"/>
      <c r="F279" s="511"/>
      <c r="G279" s="511"/>
      <c r="H279" s="511"/>
      <c r="I279" s="511"/>
      <c r="J279" s="511"/>
      <c r="K279" s="511"/>
      <c r="L279" s="519"/>
    </row>
    <row r="280" spans="1:12" ht="15">
      <c r="A280" s="510" t="s">
        <v>275</v>
      </c>
      <c r="B280" s="511">
        <v>147</v>
      </c>
      <c r="C280" s="511"/>
      <c r="D280" s="511"/>
      <c r="E280" s="511"/>
      <c r="F280" s="511"/>
      <c r="G280" s="511"/>
      <c r="H280" s="511"/>
      <c r="I280" s="511"/>
      <c r="J280" s="511"/>
      <c r="K280" s="511"/>
      <c r="L280" s="519"/>
    </row>
    <row r="281" spans="1:12" ht="15">
      <c r="A281" s="510" t="s">
        <v>276</v>
      </c>
      <c r="B281" s="511">
        <v>69</v>
      </c>
      <c r="C281" s="511"/>
      <c r="D281" s="511"/>
      <c r="E281" s="511"/>
      <c r="F281" s="511"/>
      <c r="G281" s="511"/>
      <c r="H281" s="511"/>
      <c r="I281" s="511"/>
      <c r="J281" s="511"/>
      <c r="K281" s="511"/>
      <c r="L281" s="519"/>
    </row>
    <row r="282" spans="1:12" ht="15">
      <c r="A282" s="510" t="s">
        <v>277</v>
      </c>
      <c r="B282" s="511">
        <v>3</v>
      </c>
      <c r="C282" s="511"/>
      <c r="D282" s="511"/>
      <c r="E282" s="511"/>
      <c r="F282" s="511"/>
      <c r="G282" s="511"/>
      <c r="H282" s="511"/>
      <c r="I282" s="511"/>
      <c r="J282" s="511"/>
      <c r="K282" s="511"/>
      <c r="L282" s="519"/>
    </row>
    <row r="283" spans="1:12" ht="15">
      <c r="A283" s="510" t="s">
        <v>225</v>
      </c>
      <c r="B283" s="511">
        <v>264</v>
      </c>
      <c r="C283" s="511"/>
      <c r="D283" s="511"/>
      <c r="E283" s="511"/>
      <c r="F283" s="511"/>
      <c r="G283" s="511"/>
      <c r="H283" s="511"/>
      <c r="I283" s="511"/>
      <c r="J283" s="511"/>
      <c r="K283" s="511"/>
      <c r="L283" s="519"/>
    </row>
    <row r="284" spans="1:12" ht="15">
      <c r="A284" s="510" t="s">
        <v>304</v>
      </c>
      <c r="B284" s="511">
        <v>43</v>
      </c>
      <c r="C284" s="511">
        <v>375</v>
      </c>
      <c r="D284" s="511"/>
      <c r="E284" s="511"/>
      <c r="F284" s="511"/>
      <c r="G284" s="511"/>
      <c r="H284" s="511"/>
      <c r="I284" s="511"/>
      <c r="J284" s="511"/>
      <c r="K284" s="511"/>
      <c r="L284" s="519"/>
    </row>
    <row r="285" spans="1:12" ht="15.75" thickBot="1">
      <c r="A285" s="515" t="s">
        <v>291</v>
      </c>
      <c r="B285" s="516">
        <v>230</v>
      </c>
      <c r="C285" s="516"/>
      <c r="D285" s="516"/>
      <c r="E285" s="516"/>
      <c r="F285" s="516"/>
      <c r="G285" s="516"/>
      <c r="H285" s="516"/>
      <c r="I285" s="516"/>
      <c r="J285" s="516"/>
      <c r="K285" s="516"/>
      <c r="L285" s="521"/>
    </row>
    <row r="286" spans="1:12" ht="15.75" thickBot="1">
      <c r="A286" s="508"/>
      <c r="B286" s="508"/>
      <c r="C286" s="508"/>
      <c r="D286" s="508"/>
      <c r="E286" s="508"/>
      <c r="F286" s="508"/>
      <c r="G286" s="508"/>
      <c r="H286" s="508"/>
      <c r="I286" s="508"/>
      <c r="J286" s="508"/>
      <c r="K286" s="508"/>
      <c r="L286" s="508"/>
    </row>
    <row r="287" spans="1:12" ht="15">
      <c r="A287" s="928" t="s">
        <v>344</v>
      </c>
      <c r="B287" s="929"/>
      <c r="C287" s="929"/>
      <c r="D287" s="929"/>
      <c r="E287" s="929"/>
      <c r="F287" s="929"/>
      <c r="G287" s="929"/>
      <c r="H287" s="929"/>
      <c r="I287" s="930"/>
      <c r="J287" s="508"/>
      <c r="K287" s="508"/>
      <c r="L287" s="508"/>
    </row>
    <row r="288" spans="1:12" ht="15">
      <c r="A288" s="509" t="s">
        <v>218</v>
      </c>
      <c r="B288" s="931" t="s">
        <v>219</v>
      </c>
      <c r="C288" s="931"/>
      <c r="D288" s="931"/>
      <c r="E288" s="931"/>
      <c r="F288" s="931"/>
      <c r="G288" s="931"/>
      <c r="H288" s="931"/>
      <c r="I288" s="932"/>
      <c r="J288" s="508"/>
      <c r="K288" s="508"/>
      <c r="L288" s="508"/>
    </row>
    <row r="289" spans="1:12" ht="15">
      <c r="A289" s="510" t="s">
        <v>291</v>
      </c>
      <c r="B289" s="511">
        <v>230</v>
      </c>
      <c r="C289" s="511"/>
      <c r="D289" s="511"/>
      <c r="E289" s="511"/>
      <c r="F289" s="511"/>
      <c r="G289" s="511"/>
      <c r="H289" s="511"/>
      <c r="I289" s="519"/>
      <c r="J289" s="508"/>
      <c r="K289" s="508"/>
      <c r="L289" s="508"/>
    </row>
    <row r="290" spans="1:12" ht="15">
      <c r="A290" s="510" t="s">
        <v>292</v>
      </c>
      <c r="B290" s="511"/>
      <c r="C290" s="511"/>
      <c r="D290" s="511"/>
      <c r="E290" s="511"/>
      <c r="F290" s="511"/>
      <c r="G290" s="511"/>
      <c r="H290" s="511"/>
      <c r="I290" s="519"/>
      <c r="J290" s="508"/>
      <c r="K290" s="508"/>
      <c r="L290" s="508"/>
    </row>
    <row r="291" spans="1:12" ht="15">
      <c r="A291" s="510" t="s">
        <v>225</v>
      </c>
      <c r="B291" s="511"/>
      <c r="C291" s="511"/>
      <c r="D291" s="511"/>
      <c r="E291" s="511"/>
      <c r="F291" s="511"/>
      <c r="G291" s="511"/>
      <c r="H291" s="511"/>
      <c r="I291" s="519"/>
      <c r="J291" s="508"/>
      <c r="K291" s="508"/>
      <c r="L291" s="508"/>
    </row>
    <row r="292" spans="1:12" ht="15">
      <c r="A292" s="510" t="s">
        <v>226</v>
      </c>
      <c r="B292" s="511">
        <v>121</v>
      </c>
      <c r="C292" s="511">
        <v>248</v>
      </c>
      <c r="D292" s="511"/>
      <c r="E292" s="511"/>
      <c r="F292" s="511"/>
      <c r="G292" s="511"/>
      <c r="H292" s="511"/>
      <c r="I292" s="519"/>
      <c r="J292" s="508"/>
      <c r="K292" s="508"/>
      <c r="L292" s="508"/>
    </row>
    <row r="293" spans="1:12" ht="15">
      <c r="A293" s="510" t="s">
        <v>227</v>
      </c>
      <c r="B293" s="511">
        <v>236</v>
      </c>
      <c r="C293" s="511"/>
      <c r="D293" s="511"/>
      <c r="E293" s="511"/>
      <c r="F293" s="511"/>
      <c r="G293" s="511"/>
      <c r="H293" s="511"/>
      <c r="I293" s="519"/>
      <c r="J293" s="508"/>
      <c r="K293" s="508"/>
      <c r="L293" s="508"/>
    </row>
    <row r="294" spans="1:12" ht="15">
      <c r="A294" s="510" t="s">
        <v>228</v>
      </c>
      <c r="B294" s="511">
        <v>356</v>
      </c>
      <c r="C294" s="511"/>
      <c r="D294" s="511"/>
      <c r="E294" s="511"/>
      <c r="F294" s="511"/>
      <c r="G294" s="511"/>
      <c r="H294" s="511"/>
      <c r="I294" s="519"/>
      <c r="J294" s="508"/>
      <c r="K294" s="508"/>
      <c r="L294" s="508"/>
    </row>
    <row r="295" spans="1:12" ht="15">
      <c r="A295" s="510" t="s">
        <v>229</v>
      </c>
      <c r="B295" s="511"/>
      <c r="C295" s="511"/>
      <c r="D295" s="511"/>
      <c r="E295" s="511"/>
      <c r="F295" s="511"/>
      <c r="G295" s="511"/>
      <c r="H295" s="511"/>
      <c r="I295" s="519"/>
      <c r="J295" s="508"/>
      <c r="K295" s="508"/>
      <c r="L295" s="508"/>
    </row>
    <row r="296" spans="1:12" ht="15">
      <c r="A296" s="510" t="s">
        <v>230</v>
      </c>
      <c r="B296" s="511">
        <v>297</v>
      </c>
      <c r="C296" s="511">
        <v>396</v>
      </c>
      <c r="D296" s="511"/>
      <c r="E296" s="511"/>
      <c r="F296" s="511"/>
      <c r="G296" s="511"/>
      <c r="H296" s="511"/>
      <c r="I296" s="519"/>
      <c r="J296" s="508"/>
      <c r="K296" s="508"/>
      <c r="L296" s="508"/>
    </row>
    <row r="297" spans="1:12" ht="15">
      <c r="A297" s="510" t="s">
        <v>331</v>
      </c>
      <c r="B297" s="511">
        <v>520</v>
      </c>
      <c r="C297" s="511">
        <v>743</v>
      </c>
      <c r="D297" s="511">
        <v>1004</v>
      </c>
      <c r="E297" s="511"/>
      <c r="F297" s="511"/>
      <c r="G297" s="511"/>
      <c r="H297" s="511"/>
      <c r="I297" s="519"/>
      <c r="J297" s="508"/>
      <c r="K297" s="508"/>
      <c r="L297" s="508"/>
    </row>
    <row r="298" spans="1:12" ht="15">
      <c r="A298" s="510" t="s">
        <v>232</v>
      </c>
      <c r="B298" s="926" t="s">
        <v>233</v>
      </c>
      <c r="C298" s="926"/>
      <c r="D298" s="511">
        <v>79</v>
      </c>
      <c r="E298" s="511"/>
      <c r="F298" s="511"/>
      <c r="G298" s="511"/>
      <c r="H298" s="511"/>
      <c r="I298" s="519"/>
      <c r="J298" s="508"/>
      <c r="K298" s="508"/>
      <c r="L298" s="508"/>
    </row>
    <row r="299" spans="1:12" ht="15">
      <c r="A299" s="510" t="s">
        <v>268</v>
      </c>
      <c r="B299" s="511">
        <v>1226</v>
      </c>
      <c r="C299" s="511"/>
      <c r="D299" s="511"/>
      <c r="E299" s="926"/>
      <c r="F299" s="926"/>
      <c r="G299" s="926"/>
      <c r="H299" s="926"/>
      <c r="I299" s="519"/>
      <c r="J299" s="508"/>
      <c r="K299" s="508"/>
      <c r="L299" s="508"/>
    </row>
    <row r="300" spans="1:12" ht="15">
      <c r="A300" s="510" t="s">
        <v>267</v>
      </c>
      <c r="B300" s="511">
        <v>240</v>
      </c>
      <c r="C300" s="511">
        <v>460</v>
      </c>
      <c r="D300" s="511">
        <v>606</v>
      </c>
      <c r="E300" s="511">
        <v>850</v>
      </c>
      <c r="F300" s="511">
        <v>1030</v>
      </c>
      <c r="G300" s="511">
        <v>1264</v>
      </c>
      <c r="H300" s="511">
        <v>1476</v>
      </c>
      <c r="I300" s="519"/>
      <c r="J300" s="508"/>
      <c r="K300" s="508"/>
      <c r="L300" s="508"/>
    </row>
    <row r="301" spans="1:12" ht="15">
      <c r="A301" s="510" t="s">
        <v>266</v>
      </c>
      <c r="B301" s="511">
        <v>221</v>
      </c>
      <c r="C301" s="511"/>
      <c r="D301" s="511"/>
      <c r="E301" s="511"/>
      <c r="F301" s="511"/>
      <c r="G301" s="511"/>
      <c r="H301" s="511"/>
      <c r="I301" s="519"/>
      <c r="J301" s="508"/>
      <c r="K301" s="508"/>
      <c r="L301" s="508"/>
    </row>
    <row r="302" spans="1:12" ht="15">
      <c r="A302" s="510" t="s">
        <v>264</v>
      </c>
      <c r="B302" s="511"/>
      <c r="C302" s="511"/>
      <c r="D302" s="511"/>
      <c r="E302" s="926"/>
      <c r="F302" s="926"/>
      <c r="G302" s="926"/>
      <c r="H302" s="926"/>
      <c r="I302" s="519"/>
      <c r="J302" s="508"/>
      <c r="K302" s="508"/>
      <c r="L302" s="508"/>
    </row>
    <row r="303" spans="1:12" ht="15">
      <c r="A303" s="510" t="s">
        <v>265</v>
      </c>
      <c r="B303" s="511"/>
      <c r="C303" s="511"/>
      <c r="D303" s="511"/>
      <c r="E303" s="511"/>
      <c r="F303" s="511"/>
      <c r="G303" s="511"/>
      <c r="H303" s="511"/>
      <c r="I303" s="519"/>
      <c r="J303" s="508"/>
      <c r="K303" s="508"/>
      <c r="L303" s="508"/>
    </row>
    <row r="304" spans="1:12" ht="15">
      <c r="A304" s="510" t="s">
        <v>264</v>
      </c>
      <c r="B304" s="511">
        <v>1510</v>
      </c>
      <c r="C304" s="511">
        <v>1730</v>
      </c>
      <c r="D304" s="511"/>
      <c r="E304" s="511"/>
      <c r="F304" s="511"/>
      <c r="G304" s="511"/>
      <c r="H304" s="511"/>
      <c r="I304" s="519"/>
      <c r="J304" s="508"/>
      <c r="K304" s="508"/>
      <c r="L304" s="508"/>
    </row>
    <row r="305" spans="1:12" ht="15">
      <c r="A305" s="510" t="s">
        <v>345</v>
      </c>
      <c r="B305" s="511"/>
      <c r="C305" s="511"/>
      <c r="D305" s="511"/>
      <c r="E305" s="511"/>
      <c r="F305" s="511"/>
      <c r="G305" s="511"/>
      <c r="H305" s="511"/>
      <c r="I305" s="519"/>
      <c r="J305" s="508"/>
      <c r="K305" s="508"/>
      <c r="L305" s="508"/>
    </row>
    <row r="306" spans="1:12" ht="15">
      <c r="A306" s="510" t="s">
        <v>346</v>
      </c>
      <c r="B306" s="511">
        <v>12</v>
      </c>
      <c r="C306" s="511">
        <v>98</v>
      </c>
      <c r="D306" s="511">
        <v>211</v>
      </c>
      <c r="E306" s="511">
        <v>537</v>
      </c>
      <c r="F306" s="511"/>
      <c r="G306" s="511"/>
      <c r="H306" s="511"/>
      <c r="I306" s="519"/>
      <c r="J306" s="508"/>
      <c r="K306" s="508"/>
      <c r="L306" s="508"/>
    </row>
    <row r="307" spans="1:12" ht="15">
      <c r="A307" s="510" t="s">
        <v>315</v>
      </c>
      <c r="B307" s="511">
        <v>2900</v>
      </c>
      <c r="C307" s="511"/>
      <c r="D307" s="511"/>
      <c r="E307" s="511"/>
      <c r="F307" s="511"/>
      <c r="G307" s="926"/>
      <c r="H307" s="926"/>
      <c r="I307" s="519"/>
      <c r="J307" s="508"/>
      <c r="K307" s="508"/>
      <c r="L307" s="508"/>
    </row>
    <row r="308" spans="1:12" ht="15">
      <c r="A308" s="510" t="s">
        <v>347</v>
      </c>
      <c r="B308" s="926" t="s">
        <v>348</v>
      </c>
      <c r="C308" s="926"/>
      <c r="D308" s="926"/>
      <c r="E308" s="926"/>
      <c r="F308" s="511"/>
      <c r="G308" s="511"/>
      <c r="H308" s="511"/>
      <c r="I308" s="519"/>
      <c r="J308" s="508"/>
      <c r="K308" s="508"/>
      <c r="L308" s="508"/>
    </row>
    <row r="309" spans="1:12" ht="15">
      <c r="A309" s="510" t="s">
        <v>349</v>
      </c>
      <c r="B309" s="511"/>
      <c r="C309" s="511"/>
      <c r="D309" s="511"/>
      <c r="E309" s="511"/>
      <c r="F309" s="511"/>
      <c r="G309" s="511"/>
      <c r="H309" s="511"/>
      <c r="I309" s="519"/>
      <c r="J309" s="508"/>
      <c r="K309" s="508"/>
      <c r="L309" s="508"/>
    </row>
    <row r="310" spans="1:12" ht="15">
      <c r="A310" s="510" t="s">
        <v>350</v>
      </c>
      <c r="B310" s="514">
        <v>210</v>
      </c>
      <c r="C310" s="514">
        <v>290</v>
      </c>
      <c r="D310" s="511"/>
      <c r="E310" s="926"/>
      <c r="F310" s="926"/>
      <c r="G310" s="511"/>
      <c r="H310" s="511"/>
      <c r="I310" s="519"/>
      <c r="J310" s="508"/>
      <c r="K310" s="508"/>
      <c r="L310" s="508"/>
    </row>
    <row r="311" spans="1:12" ht="15">
      <c r="A311" s="510" t="s">
        <v>351</v>
      </c>
      <c r="B311" s="514" t="s">
        <v>352</v>
      </c>
      <c r="C311" s="514"/>
      <c r="D311" s="511"/>
      <c r="E311" s="511"/>
      <c r="F311" s="511"/>
      <c r="G311" s="511"/>
      <c r="H311" s="511"/>
      <c r="I311" s="519"/>
      <c r="J311" s="508"/>
      <c r="K311" s="508"/>
      <c r="L311" s="508"/>
    </row>
    <row r="312" spans="1:12" ht="15">
      <c r="A312" s="509" t="s">
        <v>258</v>
      </c>
      <c r="B312" s="511"/>
      <c r="C312" s="511"/>
      <c r="D312" s="511"/>
      <c r="E312" s="511"/>
      <c r="F312" s="511"/>
      <c r="G312" s="511"/>
      <c r="H312" s="511"/>
      <c r="I312" s="519"/>
      <c r="J312" s="508"/>
      <c r="K312" s="508"/>
      <c r="L312" s="508"/>
    </row>
    <row r="313" spans="1:12" ht="15">
      <c r="A313" s="510" t="s">
        <v>351</v>
      </c>
      <c r="B313" s="514" t="s">
        <v>352</v>
      </c>
      <c r="C313" s="514"/>
      <c r="D313" s="511"/>
      <c r="E313" s="511"/>
      <c r="F313" s="511"/>
      <c r="G313" s="511"/>
      <c r="H313" s="511"/>
      <c r="I313" s="519"/>
      <c r="J313" s="508"/>
      <c r="K313" s="508"/>
      <c r="L313" s="508"/>
    </row>
    <row r="314" spans="1:12" ht="15">
      <c r="A314" s="510" t="s">
        <v>353</v>
      </c>
      <c r="B314" s="511">
        <v>265</v>
      </c>
      <c r="C314" s="511">
        <v>85</v>
      </c>
      <c r="D314" s="511"/>
      <c r="E314" s="511"/>
      <c r="F314" s="511"/>
      <c r="G314" s="511"/>
      <c r="H314" s="511"/>
      <c r="I314" s="519"/>
      <c r="J314" s="508"/>
      <c r="K314" s="508"/>
      <c r="L314" s="508"/>
    </row>
    <row r="315" spans="1:12" ht="15">
      <c r="A315" s="510" t="s">
        <v>349</v>
      </c>
      <c r="B315" s="511"/>
      <c r="C315" s="511"/>
      <c r="D315" s="511"/>
      <c r="E315" s="511"/>
      <c r="F315" s="511"/>
      <c r="G315" s="511"/>
      <c r="H315" s="511"/>
      <c r="I315" s="519"/>
      <c r="J315" s="508"/>
      <c r="K315" s="508"/>
      <c r="L315" s="508"/>
    </row>
    <row r="316" spans="1:12" ht="15">
      <c r="A316" s="510" t="s">
        <v>347</v>
      </c>
      <c r="B316" s="511"/>
      <c r="C316" s="511"/>
      <c r="D316" s="511"/>
      <c r="E316" s="511"/>
      <c r="F316" s="511"/>
      <c r="G316" s="511"/>
      <c r="H316" s="511"/>
      <c r="I316" s="519"/>
      <c r="J316" s="508"/>
      <c r="K316" s="508"/>
      <c r="L316" s="508"/>
    </row>
    <row r="317" spans="1:12" ht="15">
      <c r="A317" s="510" t="s">
        <v>315</v>
      </c>
      <c r="B317" s="511">
        <v>2900</v>
      </c>
      <c r="C317" s="511">
        <v>2354</v>
      </c>
      <c r="D317" s="511">
        <v>2065</v>
      </c>
      <c r="E317" s="511"/>
      <c r="F317" s="511"/>
      <c r="G317" s="511"/>
      <c r="H317" s="511"/>
      <c r="I317" s="519"/>
      <c r="J317" s="508"/>
      <c r="K317" s="508"/>
      <c r="L317" s="508"/>
    </row>
    <row r="318" spans="1:12" ht="15">
      <c r="A318" s="510" t="s">
        <v>354</v>
      </c>
      <c r="B318" s="511">
        <v>1041</v>
      </c>
      <c r="C318" s="511">
        <v>1219</v>
      </c>
      <c r="D318" s="511">
        <v>973</v>
      </c>
      <c r="E318" s="511">
        <v>711</v>
      </c>
      <c r="F318" s="511">
        <v>561</v>
      </c>
      <c r="G318" s="926" t="s">
        <v>355</v>
      </c>
      <c r="H318" s="926"/>
      <c r="I318" s="512">
        <v>49</v>
      </c>
      <c r="J318" s="508"/>
      <c r="K318" s="508"/>
      <c r="L318" s="508"/>
    </row>
    <row r="319" spans="1:12" ht="15">
      <c r="A319" s="510" t="s">
        <v>270</v>
      </c>
      <c r="B319" s="511">
        <v>1254</v>
      </c>
      <c r="C319" s="518"/>
      <c r="D319" s="518"/>
      <c r="E319" s="518"/>
      <c r="F319" s="518"/>
      <c r="G319" s="518"/>
      <c r="H319" s="518"/>
      <c r="I319" s="519"/>
      <c r="J319" s="508"/>
      <c r="K319" s="508"/>
      <c r="L319" s="508"/>
    </row>
    <row r="320" spans="1:12" ht="15">
      <c r="A320" s="510" t="s">
        <v>232</v>
      </c>
      <c r="B320" s="926" t="s">
        <v>233</v>
      </c>
      <c r="C320" s="926"/>
      <c r="D320" s="518"/>
      <c r="E320" s="518"/>
      <c r="F320" s="518"/>
      <c r="G320" s="518"/>
      <c r="H320" s="518"/>
      <c r="I320" s="519"/>
      <c r="J320" s="508"/>
      <c r="K320" s="508"/>
      <c r="L320" s="508"/>
    </row>
    <row r="321" spans="1:12" ht="15">
      <c r="A321" s="510" t="s">
        <v>331</v>
      </c>
      <c r="B321" s="511">
        <v>1013</v>
      </c>
      <c r="C321" s="511">
        <v>763</v>
      </c>
      <c r="D321" s="511">
        <v>625</v>
      </c>
      <c r="E321" s="518"/>
      <c r="F321" s="518"/>
      <c r="G321" s="518"/>
      <c r="H321" s="518"/>
      <c r="I321" s="519"/>
      <c r="J321" s="508"/>
      <c r="K321" s="508"/>
      <c r="L321" s="508"/>
    </row>
    <row r="322" spans="1:12" ht="15">
      <c r="A322" s="510" t="s">
        <v>342</v>
      </c>
      <c r="B322" s="518"/>
      <c r="C322" s="518"/>
      <c r="D322" s="518"/>
      <c r="E322" s="518"/>
      <c r="F322" s="518"/>
      <c r="G322" s="518"/>
      <c r="H322" s="518"/>
      <c r="I322" s="519"/>
      <c r="J322" s="508"/>
      <c r="K322" s="508"/>
      <c r="L322" s="508"/>
    </row>
    <row r="323" spans="1:12" ht="15">
      <c r="A323" s="510" t="s">
        <v>289</v>
      </c>
      <c r="B323" s="511">
        <v>374</v>
      </c>
      <c r="C323" s="511"/>
      <c r="D323" s="511"/>
      <c r="E323" s="511"/>
      <c r="F323" s="518"/>
      <c r="G323" s="518"/>
      <c r="H323" s="518"/>
      <c r="I323" s="519"/>
      <c r="J323" s="508"/>
      <c r="K323" s="508"/>
      <c r="L323" s="508"/>
    </row>
    <row r="324" spans="1:12" ht="15">
      <c r="A324" s="510" t="s">
        <v>230</v>
      </c>
      <c r="B324" s="511">
        <v>392</v>
      </c>
      <c r="C324" s="511"/>
      <c r="D324" s="511"/>
      <c r="E324" s="511"/>
      <c r="F324" s="518"/>
      <c r="G324" s="518"/>
      <c r="H324" s="518"/>
      <c r="I324" s="519"/>
      <c r="J324" s="508"/>
      <c r="K324" s="508"/>
      <c r="L324" s="508"/>
    </row>
    <row r="325" spans="1:12" ht="15">
      <c r="A325" s="510" t="s">
        <v>356</v>
      </c>
      <c r="B325" s="511">
        <v>560</v>
      </c>
      <c r="C325" s="511">
        <v>243</v>
      </c>
      <c r="D325" s="511"/>
      <c r="E325" s="511"/>
      <c r="F325" s="518"/>
      <c r="G325" s="518"/>
      <c r="H325" s="518"/>
      <c r="I325" s="519"/>
      <c r="J325" s="508"/>
      <c r="K325" s="508"/>
      <c r="L325" s="508"/>
    </row>
    <row r="326" spans="1:12" ht="15">
      <c r="A326" s="510" t="s">
        <v>321</v>
      </c>
      <c r="B326" s="511">
        <v>150</v>
      </c>
      <c r="C326" s="511">
        <v>358</v>
      </c>
      <c r="D326" s="511">
        <v>576</v>
      </c>
      <c r="E326" s="511"/>
      <c r="F326" s="518"/>
      <c r="G326" s="518"/>
      <c r="H326" s="518"/>
      <c r="I326" s="519"/>
      <c r="J326" s="508"/>
      <c r="K326" s="508"/>
      <c r="L326" s="508"/>
    </row>
    <row r="327" spans="1:12" ht="15">
      <c r="A327" s="510" t="s">
        <v>357</v>
      </c>
      <c r="B327" s="511"/>
      <c r="C327" s="511"/>
      <c r="D327" s="511"/>
      <c r="E327" s="511"/>
      <c r="F327" s="518"/>
      <c r="G327" s="518"/>
      <c r="H327" s="518"/>
      <c r="I327" s="519"/>
      <c r="J327" s="508"/>
      <c r="K327" s="508"/>
      <c r="L327" s="508"/>
    </row>
    <row r="328" spans="1:12" ht="15">
      <c r="A328" s="510" t="s">
        <v>323</v>
      </c>
      <c r="B328" s="511">
        <v>717</v>
      </c>
      <c r="C328" s="511">
        <v>1</v>
      </c>
      <c r="D328" s="511"/>
      <c r="E328" s="511"/>
      <c r="F328" s="518"/>
      <c r="G328" s="518"/>
      <c r="H328" s="518"/>
      <c r="I328" s="519"/>
      <c r="J328" s="508"/>
      <c r="K328" s="508"/>
      <c r="L328" s="508"/>
    </row>
    <row r="329" spans="1:12" ht="15">
      <c r="A329" s="510" t="s">
        <v>277</v>
      </c>
      <c r="B329" s="926" t="s">
        <v>325</v>
      </c>
      <c r="C329" s="926"/>
      <c r="D329" s="511">
        <v>246</v>
      </c>
      <c r="E329" s="511">
        <v>3</v>
      </c>
      <c r="F329" s="518"/>
      <c r="G329" s="518"/>
      <c r="H329" s="518"/>
      <c r="I329" s="519"/>
      <c r="J329" s="508"/>
      <c r="K329" s="508"/>
      <c r="L329" s="508"/>
    </row>
    <row r="330" spans="1:12" ht="15">
      <c r="A330" s="510" t="s">
        <v>225</v>
      </c>
      <c r="B330" s="511">
        <v>264</v>
      </c>
      <c r="C330" s="511"/>
      <c r="D330" s="511"/>
      <c r="E330" s="511"/>
      <c r="F330" s="518"/>
      <c r="G330" s="518"/>
      <c r="H330" s="518"/>
      <c r="I330" s="519"/>
      <c r="J330" s="508"/>
      <c r="K330" s="508"/>
      <c r="L330" s="508"/>
    </row>
    <row r="331" spans="1:12" ht="15">
      <c r="A331" s="510" t="s">
        <v>304</v>
      </c>
      <c r="B331" s="511">
        <v>43</v>
      </c>
      <c r="C331" s="511">
        <v>375</v>
      </c>
      <c r="D331" s="511"/>
      <c r="E331" s="511"/>
      <c r="F331" s="518"/>
      <c r="G331" s="518"/>
      <c r="H331" s="518"/>
      <c r="I331" s="519"/>
      <c r="J331" s="508"/>
      <c r="K331" s="508"/>
      <c r="L331" s="508"/>
    </row>
    <row r="332" spans="1:12" ht="15.75" thickBot="1">
      <c r="A332" s="515" t="s">
        <v>291</v>
      </c>
      <c r="B332" s="516">
        <v>230</v>
      </c>
      <c r="C332" s="516"/>
      <c r="D332" s="516"/>
      <c r="E332" s="516"/>
      <c r="F332" s="520"/>
      <c r="G332" s="520"/>
      <c r="H332" s="520"/>
      <c r="I332" s="521"/>
      <c r="J332" s="508"/>
      <c r="K332" s="508"/>
      <c r="L332" s="508"/>
    </row>
    <row r="333" spans="1:12" ht="15.75" thickBot="1">
      <c r="A333" s="508"/>
      <c r="B333" s="508"/>
      <c r="C333" s="508"/>
      <c r="D333" s="508"/>
      <c r="E333" s="508"/>
      <c r="F333" s="508"/>
      <c r="G333" s="508"/>
      <c r="H333" s="508"/>
      <c r="I333" s="508"/>
      <c r="J333" s="508"/>
      <c r="K333" s="508"/>
      <c r="L333" s="508"/>
    </row>
    <row r="334" spans="1:12" ht="15">
      <c r="A334" s="928" t="s">
        <v>358</v>
      </c>
      <c r="B334" s="929"/>
      <c r="C334" s="929"/>
      <c r="D334" s="929"/>
      <c r="E334" s="929"/>
      <c r="F334" s="929"/>
      <c r="G334" s="929"/>
      <c r="H334" s="929"/>
      <c r="I334" s="930"/>
      <c r="J334" s="508"/>
      <c r="K334" s="508"/>
      <c r="L334" s="508"/>
    </row>
    <row r="335" spans="1:12" ht="15">
      <c r="A335" s="509" t="s">
        <v>218</v>
      </c>
      <c r="B335" s="931" t="s">
        <v>219</v>
      </c>
      <c r="C335" s="931"/>
      <c r="D335" s="931"/>
      <c r="E335" s="931"/>
      <c r="F335" s="931"/>
      <c r="G335" s="931"/>
      <c r="H335" s="931"/>
      <c r="I335" s="932"/>
      <c r="J335" s="508"/>
      <c r="K335" s="508"/>
      <c r="L335" s="508"/>
    </row>
    <row r="336" spans="1:12" ht="15">
      <c r="A336" s="510" t="s">
        <v>291</v>
      </c>
      <c r="B336" s="511">
        <v>230</v>
      </c>
      <c r="C336" s="511"/>
      <c r="D336" s="511"/>
      <c r="E336" s="511"/>
      <c r="F336" s="511"/>
      <c r="G336" s="511"/>
      <c r="H336" s="511"/>
      <c r="I336" s="512"/>
      <c r="J336" s="508"/>
      <c r="K336" s="508"/>
      <c r="L336" s="508"/>
    </row>
    <row r="337" spans="1:12" ht="15">
      <c r="A337" s="510" t="s">
        <v>292</v>
      </c>
      <c r="B337" s="511"/>
      <c r="C337" s="511"/>
      <c r="D337" s="511"/>
      <c r="E337" s="511"/>
      <c r="F337" s="511"/>
      <c r="G337" s="511"/>
      <c r="H337" s="511"/>
      <c r="I337" s="512"/>
      <c r="J337" s="508"/>
      <c r="K337" s="508"/>
      <c r="L337" s="508"/>
    </row>
    <row r="338" spans="1:12" ht="15">
      <c r="A338" s="510" t="s">
        <v>225</v>
      </c>
      <c r="B338" s="511"/>
      <c r="C338" s="511"/>
      <c r="D338" s="511"/>
      <c r="E338" s="511"/>
      <c r="F338" s="511"/>
      <c r="G338" s="511"/>
      <c r="H338" s="511"/>
      <c r="I338" s="512"/>
      <c r="J338" s="508"/>
      <c r="K338" s="508"/>
      <c r="L338" s="508"/>
    </row>
    <row r="339" spans="1:12" ht="15">
      <c r="A339" s="510" t="s">
        <v>226</v>
      </c>
      <c r="B339" s="511">
        <v>121</v>
      </c>
      <c r="C339" s="511">
        <v>248</v>
      </c>
      <c r="D339" s="511"/>
      <c r="E339" s="511"/>
      <c r="F339" s="511"/>
      <c r="G339" s="511"/>
      <c r="H339" s="511"/>
      <c r="I339" s="512"/>
      <c r="J339" s="508"/>
      <c r="K339" s="508"/>
      <c r="L339" s="508"/>
    </row>
    <row r="340" spans="1:12" ht="15">
      <c r="A340" s="510" t="s">
        <v>227</v>
      </c>
      <c r="B340" s="511">
        <v>236</v>
      </c>
      <c r="C340" s="511"/>
      <c r="D340" s="511"/>
      <c r="E340" s="511"/>
      <c r="F340" s="511"/>
      <c r="G340" s="511"/>
      <c r="H340" s="511"/>
      <c r="I340" s="512"/>
      <c r="J340" s="508"/>
      <c r="K340" s="508"/>
      <c r="L340" s="508"/>
    </row>
    <row r="341" spans="1:12" ht="15">
      <c r="A341" s="510" t="s">
        <v>228</v>
      </c>
      <c r="B341" s="511">
        <v>356</v>
      </c>
      <c r="C341" s="511"/>
      <c r="D341" s="511"/>
      <c r="E341" s="511"/>
      <c r="F341" s="511"/>
      <c r="G341" s="511"/>
      <c r="H341" s="511"/>
      <c r="I341" s="512"/>
      <c r="J341" s="508"/>
      <c r="K341" s="508"/>
      <c r="L341" s="508"/>
    </row>
    <row r="342" spans="1:12" ht="15">
      <c r="A342" s="510" t="s">
        <v>229</v>
      </c>
      <c r="B342" s="511"/>
      <c r="C342" s="511"/>
      <c r="D342" s="511"/>
      <c r="E342" s="511"/>
      <c r="F342" s="511"/>
      <c r="G342" s="511"/>
      <c r="H342" s="511"/>
      <c r="I342" s="512"/>
      <c r="J342" s="508"/>
      <c r="K342" s="508"/>
      <c r="L342" s="508"/>
    </row>
    <row r="343" spans="1:12" ht="15">
      <c r="A343" s="510" t="s">
        <v>230</v>
      </c>
      <c r="B343" s="511">
        <v>297</v>
      </c>
      <c r="C343" s="511">
        <v>396</v>
      </c>
      <c r="D343" s="511">
        <v>704</v>
      </c>
      <c r="E343" s="511"/>
      <c r="F343" s="511"/>
      <c r="G343" s="511"/>
      <c r="H343" s="511"/>
      <c r="I343" s="512"/>
      <c r="J343" s="508"/>
      <c r="K343" s="508"/>
      <c r="L343" s="508"/>
    </row>
    <row r="344" spans="1:12" ht="15">
      <c r="A344" s="510" t="s">
        <v>312</v>
      </c>
      <c r="B344" s="511">
        <v>568</v>
      </c>
      <c r="C344" s="511">
        <v>814</v>
      </c>
      <c r="D344" s="511"/>
      <c r="E344" s="511"/>
      <c r="F344" s="511"/>
      <c r="G344" s="511"/>
      <c r="H344" s="511"/>
      <c r="I344" s="512"/>
      <c r="J344" s="508"/>
      <c r="K344" s="508"/>
      <c r="L344" s="508"/>
    </row>
    <row r="345" spans="1:12" ht="15">
      <c r="A345" s="510" t="s">
        <v>359</v>
      </c>
      <c r="B345" s="511"/>
      <c r="C345" s="511"/>
      <c r="D345" s="511"/>
      <c r="E345" s="511"/>
      <c r="F345" s="511"/>
      <c r="G345" s="511"/>
      <c r="H345" s="511"/>
      <c r="I345" s="512"/>
      <c r="J345" s="508"/>
      <c r="K345" s="508"/>
      <c r="L345" s="508"/>
    </row>
    <row r="346" spans="1:12" ht="15">
      <c r="A346" s="510" t="s">
        <v>360</v>
      </c>
      <c r="B346" s="511"/>
      <c r="C346" s="511"/>
      <c r="D346" s="511"/>
      <c r="E346" s="926"/>
      <c r="F346" s="926"/>
      <c r="G346" s="926"/>
      <c r="H346" s="926"/>
      <c r="I346" s="512"/>
      <c r="J346" s="508"/>
      <c r="K346" s="508"/>
      <c r="L346" s="508"/>
    </row>
    <row r="347" spans="1:12" ht="15">
      <c r="A347" s="510" t="s">
        <v>232</v>
      </c>
      <c r="B347" s="511">
        <v>842</v>
      </c>
      <c r="C347" s="511"/>
      <c r="D347" s="511"/>
      <c r="E347" s="511"/>
      <c r="F347" s="511"/>
      <c r="G347" s="511"/>
      <c r="H347" s="511"/>
      <c r="I347" s="512"/>
      <c r="J347" s="508"/>
      <c r="K347" s="508"/>
      <c r="L347" s="508"/>
    </row>
    <row r="348" spans="1:12" ht="15">
      <c r="A348" s="510" t="s">
        <v>361</v>
      </c>
      <c r="B348" s="511"/>
      <c r="C348" s="511"/>
      <c r="D348" s="511"/>
      <c r="E348" s="511"/>
      <c r="F348" s="511"/>
      <c r="G348" s="511"/>
      <c r="H348" s="511"/>
      <c r="I348" s="512"/>
      <c r="J348" s="508"/>
      <c r="K348" s="508"/>
      <c r="L348" s="508"/>
    </row>
    <row r="349" spans="1:12" ht="15">
      <c r="A349" s="510" t="s">
        <v>362</v>
      </c>
      <c r="B349" s="926" t="s">
        <v>235</v>
      </c>
      <c r="C349" s="926"/>
      <c r="D349" s="511">
        <v>434</v>
      </c>
      <c r="E349" s="511">
        <v>12</v>
      </c>
      <c r="F349" s="511"/>
      <c r="G349" s="511"/>
      <c r="H349" s="511"/>
      <c r="I349" s="512"/>
      <c r="J349" s="508"/>
      <c r="K349" s="508"/>
      <c r="L349" s="508"/>
    </row>
    <row r="350" spans="1:12" ht="15">
      <c r="A350" s="510" t="s">
        <v>363</v>
      </c>
      <c r="B350" s="511">
        <v>78</v>
      </c>
      <c r="C350" s="511"/>
      <c r="D350" s="511"/>
      <c r="E350" s="511"/>
      <c r="F350" s="511"/>
      <c r="G350" s="511"/>
      <c r="H350" s="511"/>
      <c r="I350" s="512"/>
      <c r="J350" s="508"/>
      <c r="K350" s="508"/>
      <c r="L350" s="508"/>
    </row>
    <row r="351" spans="1:12" ht="15">
      <c r="A351" s="510" t="s">
        <v>364</v>
      </c>
      <c r="B351" s="511"/>
      <c r="C351" s="511"/>
      <c r="D351" s="511"/>
      <c r="E351" s="511"/>
      <c r="F351" s="511"/>
      <c r="G351" s="511"/>
      <c r="H351" s="511"/>
      <c r="I351" s="512"/>
      <c r="J351" s="508"/>
      <c r="K351" s="508"/>
      <c r="L351" s="508"/>
    </row>
    <row r="352" spans="1:12" ht="15">
      <c r="A352" s="510" t="s">
        <v>238</v>
      </c>
      <c r="B352" s="514">
        <v>14</v>
      </c>
      <c r="C352" s="514">
        <v>394</v>
      </c>
      <c r="D352" s="514">
        <v>660</v>
      </c>
      <c r="E352" s="514">
        <v>844</v>
      </c>
      <c r="F352" s="511">
        <v>1000</v>
      </c>
      <c r="G352" s="511">
        <v>1172</v>
      </c>
      <c r="H352" s="511"/>
      <c r="I352" s="512"/>
      <c r="J352" s="508"/>
      <c r="K352" s="508"/>
      <c r="L352" s="508"/>
    </row>
    <row r="353" spans="1:12" ht="15">
      <c r="A353" s="510" t="s">
        <v>239</v>
      </c>
      <c r="B353" s="511">
        <v>1830</v>
      </c>
      <c r="C353" s="511"/>
      <c r="D353" s="511"/>
      <c r="E353" s="511"/>
      <c r="F353" s="511"/>
      <c r="G353" s="511"/>
      <c r="H353" s="511"/>
      <c r="I353" s="512"/>
      <c r="J353" s="508"/>
      <c r="K353" s="508"/>
      <c r="L353" s="508"/>
    </row>
    <row r="354" spans="1:12" ht="15">
      <c r="A354" s="510" t="s">
        <v>240</v>
      </c>
      <c r="B354" s="511">
        <v>10</v>
      </c>
      <c r="C354" s="511">
        <v>205</v>
      </c>
      <c r="D354" s="511">
        <v>510</v>
      </c>
      <c r="E354" s="926" t="s">
        <v>305</v>
      </c>
      <c r="F354" s="926"/>
      <c r="G354" s="926" t="s">
        <v>306</v>
      </c>
      <c r="H354" s="926"/>
      <c r="I354" s="512">
        <v>49</v>
      </c>
      <c r="J354" s="508"/>
      <c r="K354" s="508"/>
      <c r="L354" s="508"/>
    </row>
    <row r="355" spans="1:12" ht="15">
      <c r="A355" s="510" t="s">
        <v>270</v>
      </c>
      <c r="B355" s="511">
        <v>1254</v>
      </c>
      <c r="C355" s="511">
        <v>1017</v>
      </c>
      <c r="D355" s="926" t="s">
        <v>271</v>
      </c>
      <c r="E355" s="926"/>
      <c r="F355" s="511">
        <v>433</v>
      </c>
      <c r="G355" s="511"/>
      <c r="H355" s="511"/>
      <c r="I355" s="512"/>
      <c r="J355" s="508"/>
      <c r="K355" s="508"/>
      <c r="L355" s="508"/>
    </row>
    <row r="356" spans="1:12" ht="15">
      <c r="A356" s="510" t="s">
        <v>307</v>
      </c>
      <c r="B356" s="511"/>
      <c r="C356" s="511"/>
      <c r="D356" s="511"/>
      <c r="E356" s="511"/>
      <c r="F356" s="511"/>
      <c r="G356" s="511"/>
      <c r="H356" s="511"/>
      <c r="I356" s="512"/>
      <c r="J356" s="508"/>
      <c r="K356" s="508"/>
      <c r="L356" s="508"/>
    </row>
    <row r="357" spans="1:12" ht="15">
      <c r="A357" s="510" t="s">
        <v>365</v>
      </c>
      <c r="B357" s="511">
        <v>1128</v>
      </c>
      <c r="C357" s="511">
        <v>1446</v>
      </c>
      <c r="D357" s="511">
        <v>1900</v>
      </c>
      <c r="E357" s="511">
        <v>1921</v>
      </c>
      <c r="F357" s="511"/>
      <c r="G357" s="511"/>
      <c r="H357" s="511"/>
      <c r="I357" s="512"/>
      <c r="J357" s="508"/>
      <c r="K357" s="508"/>
      <c r="L357" s="508"/>
    </row>
    <row r="358" spans="1:12" ht="15">
      <c r="A358" s="509" t="s">
        <v>258</v>
      </c>
      <c r="B358" s="511"/>
      <c r="C358" s="511"/>
      <c r="D358" s="511"/>
      <c r="E358" s="511"/>
      <c r="F358" s="511"/>
      <c r="G358" s="511"/>
      <c r="H358" s="511"/>
      <c r="I358" s="512"/>
      <c r="J358" s="508"/>
      <c r="K358" s="508"/>
      <c r="L358" s="508"/>
    </row>
    <row r="359" spans="1:12" ht="15">
      <c r="A359" s="510" t="s">
        <v>365</v>
      </c>
      <c r="B359" s="511">
        <v>1921</v>
      </c>
      <c r="C359" s="511">
        <v>1315</v>
      </c>
      <c r="D359" s="511" t="s">
        <v>309</v>
      </c>
      <c r="E359" s="511"/>
      <c r="F359" s="511"/>
      <c r="G359" s="511"/>
      <c r="H359" s="511"/>
      <c r="I359" s="512"/>
      <c r="J359" s="508"/>
      <c r="K359" s="508"/>
      <c r="L359" s="508"/>
    </row>
    <row r="360" spans="1:12" ht="15">
      <c r="A360" s="510" t="s">
        <v>307</v>
      </c>
      <c r="B360" s="514"/>
      <c r="C360" s="514"/>
      <c r="D360" s="514"/>
      <c r="E360" s="514"/>
      <c r="F360" s="511"/>
      <c r="G360" s="511"/>
      <c r="H360" s="511"/>
      <c r="I360" s="512"/>
      <c r="J360" s="508"/>
      <c r="K360" s="508"/>
      <c r="L360" s="508"/>
    </row>
    <row r="361" spans="1:12" ht="15">
      <c r="A361" s="510" t="s">
        <v>240</v>
      </c>
      <c r="B361" s="926" t="s">
        <v>306</v>
      </c>
      <c r="C361" s="926"/>
      <c r="D361" s="926" t="s">
        <v>305</v>
      </c>
      <c r="E361" s="926"/>
      <c r="F361" s="511">
        <v>510</v>
      </c>
      <c r="G361" s="511">
        <v>205</v>
      </c>
      <c r="H361" s="511">
        <v>10</v>
      </c>
      <c r="I361" s="512"/>
      <c r="J361" s="508"/>
      <c r="K361" s="508"/>
      <c r="L361" s="508"/>
    </row>
    <row r="362" spans="1:12" ht="15">
      <c r="A362" s="510" t="s">
        <v>239</v>
      </c>
      <c r="B362" s="511">
        <v>1963</v>
      </c>
      <c r="C362" s="511"/>
      <c r="D362" s="511"/>
      <c r="E362" s="511"/>
      <c r="F362" s="511"/>
      <c r="G362" s="511"/>
      <c r="H362" s="511"/>
      <c r="I362" s="512"/>
      <c r="J362" s="508"/>
      <c r="K362" s="508"/>
      <c r="L362" s="508"/>
    </row>
    <row r="363" spans="1:12" ht="15">
      <c r="A363" s="510" t="s">
        <v>238</v>
      </c>
      <c r="B363" s="511">
        <v>1015</v>
      </c>
      <c r="C363" s="511">
        <v>855</v>
      </c>
      <c r="D363" s="511">
        <v>611</v>
      </c>
      <c r="E363" s="511">
        <v>394</v>
      </c>
      <c r="F363" s="511">
        <v>141</v>
      </c>
      <c r="G363" s="511"/>
      <c r="H363" s="511"/>
      <c r="I363" s="512"/>
      <c r="J363" s="508"/>
      <c r="K363" s="508"/>
      <c r="L363" s="508"/>
    </row>
    <row r="364" spans="1:12" ht="15">
      <c r="A364" s="510" t="s">
        <v>364</v>
      </c>
      <c r="B364" s="511"/>
      <c r="C364" s="511"/>
      <c r="D364" s="511"/>
      <c r="E364" s="511"/>
      <c r="F364" s="511"/>
      <c r="G364" s="511"/>
      <c r="H364" s="511"/>
      <c r="I364" s="512"/>
      <c r="J364" s="508"/>
      <c r="K364" s="508"/>
      <c r="L364" s="508"/>
    </row>
    <row r="365" spans="1:12" ht="15">
      <c r="A365" s="510" t="s">
        <v>363</v>
      </c>
      <c r="B365" s="518">
        <v>375</v>
      </c>
      <c r="C365" s="518"/>
      <c r="D365" s="518"/>
      <c r="E365" s="518"/>
      <c r="F365" s="518"/>
      <c r="G365" s="518"/>
      <c r="H365" s="518"/>
      <c r="I365" s="519"/>
      <c r="J365" s="508"/>
      <c r="K365" s="508"/>
      <c r="L365" s="508"/>
    </row>
    <row r="366" spans="1:12" ht="15">
      <c r="A366" s="510" t="s">
        <v>362</v>
      </c>
      <c r="B366" s="511">
        <v>49</v>
      </c>
      <c r="C366" s="518">
        <v>457</v>
      </c>
      <c r="D366" s="926" t="s">
        <v>235</v>
      </c>
      <c r="E366" s="926"/>
      <c r="F366" s="518"/>
      <c r="G366" s="518"/>
      <c r="H366" s="518"/>
      <c r="I366" s="519"/>
      <c r="J366" s="508"/>
      <c r="K366" s="508"/>
      <c r="L366" s="508"/>
    </row>
    <row r="367" spans="1:12" ht="15">
      <c r="A367" s="510" t="s">
        <v>232</v>
      </c>
      <c r="B367" s="511">
        <v>853</v>
      </c>
      <c r="C367" s="518"/>
      <c r="D367" s="518"/>
      <c r="E367" s="518"/>
      <c r="F367" s="518"/>
      <c r="G367" s="518"/>
      <c r="H367" s="518"/>
      <c r="I367" s="519"/>
      <c r="J367" s="508"/>
      <c r="K367" s="508"/>
      <c r="L367" s="508"/>
    </row>
    <row r="368" spans="1:12" ht="15">
      <c r="A368" s="510" t="s">
        <v>360</v>
      </c>
      <c r="B368" s="518"/>
      <c r="C368" s="518"/>
      <c r="D368" s="518"/>
      <c r="E368" s="518"/>
      <c r="F368" s="518"/>
      <c r="G368" s="518"/>
      <c r="H368" s="518"/>
      <c r="I368" s="519"/>
      <c r="J368" s="508"/>
      <c r="K368" s="508"/>
      <c r="L368" s="508"/>
    </row>
    <row r="369" spans="1:12" ht="15">
      <c r="A369" s="510" t="s">
        <v>359</v>
      </c>
      <c r="B369" s="518"/>
      <c r="C369" s="518"/>
      <c r="D369" s="518"/>
      <c r="E369" s="518"/>
      <c r="F369" s="518"/>
      <c r="G369" s="518"/>
      <c r="H369" s="518"/>
      <c r="I369" s="519"/>
      <c r="J369" s="508"/>
      <c r="K369" s="508"/>
      <c r="L369" s="508"/>
    </row>
    <row r="370" spans="1:12" ht="15">
      <c r="A370" s="510" t="s">
        <v>312</v>
      </c>
      <c r="B370" s="518">
        <v>795</v>
      </c>
      <c r="C370" s="518">
        <v>583</v>
      </c>
      <c r="D370" s="518"/>
      <c r="E370" s="518"/>
      <c r="F370" s="518"/>
      <c r="G370" s="518"/>
      <c r="H370" s="518"/>
      <c r="I370" s="519"/>
      <c r="J370" s="508"/>
      <c r="K370" s="508"/>
      <c r="L370" s="508"/>
    </row>
    <row r="371" spans="1:12" ht="15">
      <c r="A371" s="510" t="s">
        <v>230</v>
      </c>
      <c r="B371" s="518">
        <v>711</v>
      </c>
      <c r="C371" s="518">
        <v>393</v>
      </c>
      <c r="D371" s="518"/>
      <c r="E371" s="518"/>
      <c r="F371" s="518"/>
      <c r="G371" s="518"/>
      <c r="H371" s="518"/>
      <c r="I371" s="519"/>
      <c r="J371" s="508"/>
      <c r="K371" s="508"/>
      <c r="L371" s="508"/>
    </row>
    <row r="372" spans="1:12" ht="15">
      <c r="A372" s="510" t="s">
        <v>272</v>
      </c>
      <c r="B372" s="518" t="s">
        <v>273</v>
      </c>
      <c r="C372" s="518"/>
      <c r="D372" s="518"/>
      <c r="E372" s="518"/>
      <c r="F372" s="518"/>
      <c r="G372" s="518"/>
      <c r="H372" s="518"/>
      <c r="I372" s="519"/>
      <c r="J372" s="508"/>
      <c r="K372" s="508"/>
      <c r="L372" s="508"/>
    </row>
    <row r="373" spans="1:12" ht="15">
      <c r="A373" s="510" t="s">
        <v>274</v>
      </c>
      <c r="B373" s="518">
        <v>249</v>
      </c>
      <c r="C373" s="518"/>
      <c r="D373" s="518"/>
      <c r="E373" s="518"/>
      <c r="F373" s="518"/>
      <c r="G373" s="518"/>
      <c r="H373" s="518"/>
      <c r="I373" s="519"/>
      <c r="J373" s="508"/>
      <c r="K373" s="508"/>
      <c r="L373" s="508"/>
    </row>
    <row r="374" spans="1:12" ht="15">
      <c r="A374" s="510" t="s">
        <v>275</v>
      </c>
      <c r="B374" s="518">
        <v>147</v>
      </c>
      <c r="C374" s="518"/>
      <c r="D374" s="518"/>
      <c r="E374" s="518"/>
      <c r="F374" s="518"/>
      <c r="G374" s="518"/>
      <c r="H374" s="518"/>
      <c r="I374" s="519"/>
      <c r="J374" s="508"/>
      <c r="K374" s="508"/>
      <c r="L374" s="508"/>
    </row>
    <row r="375" spans="1:12" ht="15">
      <c r="A375" s="510" t="s">
        <v>276</v>
      </c>
      <c r="B375" s="518">
        <v>115</v>
      </c>
      <c r="C375" s="518"/>
      <c r="D375" s="518"/>
      <c r="E375" s="518"/>
      <c r="F375" s="518"/>
      <c r="G375" s="518"/>
      <c r="H375" s="518"/>
      <c r="I375" s="519"/>
      <c r="J375" s="508"/>
      <c r="K375" s="508"/>
      <c r="L375" s="508"/>
    </row>
    <row r="376" spans="1:12" ht="15">
      <c r="A376" s="510" t="s">
        <v>277</v>
      </c>
      <c r="B376" s="518">
        <v>3</v>
      </c>
      <c r="C376" s="518"/>
      <c r="D376" s="518"/>
      <c r="E376" s="518"/>
      <c r="F376" s="518"/>
      <c r="G376" s="518"/>
      <c r="H376" s="518"/>
      <c r="I376" s="519"/>
      <c r="J376" s="508"/>
      <c r="K376" s="508"/>
      <c r="L376" s="508"/>
    </row>
    <row r="377" spans="1:12" ht="15">
      <c r="A377" s="510" t="s">
        <v>225</v>
      </c>
      <c r="B377" s="518">
        <v>264</v>
      </c>
      <c r="C377" s="518"/>
      <c r="D377" s="518"/>
      <c r="E377" s="518"/>
      <c r="F377" s="518"/>
      <c r="G377" s="518"/>
      <c r="H377" s="518"/>
      <c r="I377" s="519"/>
      <c r="J377" s="508"/>
      <c r="K377" s="508"/>
      <c r="L377" s="508"/>
    </row>
    <row r="378" spans="1:12" ht="15">
      <c r="A378" s="510" t="s">
        <v>304</v>
      </c>
      <c r="B378" s="518">
        <v>43</v>
      </c>
      <c r="C378" s="518">
        <v>375</v>
      </c>
      <c r="D378" s="518"/>
      <c r="E378" s="518"/>
      <c r="F378" s="518"/>
      <c r="G378" s="518"/>
      <c r="H378" s="518"/>
      <c r="I378" s="519"/>
      <c r="J378" s="508"/>
      <c r="K378" s="508"/>
      <c r="L378" s="508"/>
    </row>
    <row r="379" spans="1:12" ht="15.75" thickBot="1">
      <c r="A379" s="515" t="s">
        <v>291</v>
      </c>
      <c r="B379" s="520">
        <v>234</v>
      </c>
      <c r="C379" s="520"/>
      <c r="D379" s="520"/>
      <c r="E379" s="520"/>
      <c r="F379" s="520"/>
      <c r="G379" s="520"/>
      <c r="H379" s="520"/>
      <c r="I379" s="521"/>
      <c r="J379" s="508"/>
      <c r="K379" s="508"/>
      <c r="L379" s="508"/>
    </row>
    <row r="380" spans="1:12" ht="15">
      <c r="A380" s="508"/>
      <c r="B380" s="508"/>
      <c r="C380" s="508"/>
      <c r="D380" s="508"/>
      <c r="E380" s="508"/>
      <c r="F380" s="508"/>
      <c r="G380" s="508"/>
      <c r="H380" s="508"/>
      <c r="I380" s="508"/>
      <c r="J380" s="508"/>
      <c r="K380" s="508"/>
      <c r="L380" s="508"/>
    </row>
    <row r="381" ht="15">
      <c r="L381" s="351"/>
    </row>
    <row r="382" ht="15">
      <c r="L382" s="351"/>
    </row>
    <row r="383" ht="15">
      <c r="L383" s="351"/>
    </row>
    <row r="384" ht="15">
      <c r="L384" s="351"/>
    </row>
    <row r="385" ht="15">
      <c r="L385" s="351"/>
    </row>
    <row r="386" ht="15">
      <c r="L386" s="351"/>
    </row>
    <row r="387" ht="15">
      <c r="L387" s="351"/>
    </row>
    <row r="388" ht="15">
      <c r="L388" s="351"/>
    </row>
    <row r="389" ht="15">
      <c r="L389" s="351"/>
    </row>
    <row r="390" ht="15">
      <c r="L390" s="351"/>
    </row>
    <row r="391" ht="15">
      <c r="L391" s="351"/>
    </row>
    <row r="392" ht="15">
      <c r="L392" s="351"/>
    </row>
    <row r="393" ht="15">
      <c r="L393" s="351"/>
    </row>
    <row r="394" ht="15">
      <c r="L394" s="351"/>
    </row>
    <row r="395" ht="15">
      <c r="L395" s="351"/>
    </row>
    <row r="396" ht="15">
      <c r="L396" s="351"/>
    </row>
    <row r="397" ht="15">
      <c r="L397" s="351"/>
    </row>
    <row r="398" ht="15">
      <c r="L398" s="351"/>
    </row>
    <row r="399" ht="15">
      <c r="L399" s="351"/>
    </row>
    <row r="400" ht="15">
      <c r="L400" s="351"/>
    </row>
    <row r="401" ht="15">
      <c r="L401" s="351"/>
    </row>
    <row r="402" ht="15">
      <c r="L402" s="351"/>
    </row>
    <row r="403" ht="15">
      <c r="L403" s="351"/>
    </row>
    <row r="404" ht="15">
      <c r="L404" s="351"/>
    </row>
    <row r="405" ht="15">
      <c r="L405" s="351"/>
    </row>
    <row r="406" ht="15">
      <c r="L406" s="351"/>
    </row>
    <row r="407" ht="15">
      <c r="L407" s="351"/>
    </row>
  </sheetData>
  <sheetProtection password="CAEE" sheet="1" objects="1" scenarios="1" selectLockedCells="1" selectUnlockedCells="1"/>
  <mergeCells count="84">
    <mergeCell ref="G242:H242"/>
    <mergeCell ref="A2:K2"/>
    <mergeCell ref="B3:K3"/>
    <mergeCell ref="B16:C16"/>
    <mergeCell ref="B17:C17"/>
    <mergeCell ref="G25:H25"/>
    <mergeCell ref="C29:D29"/>
    <mergeCell ref="G106:H106"/>
    <mergeCell ref="A115:H115"/>
    <mergeCell ref="E33:F33"/>
    <mergeCell ref="G41:H41"/>
    <mergeCell ref="D57:E57"/>
    <mergeCell ref="B59:C59"/>
    <mergeCell ref="G60:H60"/>
    <mergeCell ref="A69:I69"/>
    <mergeCell ref="B70:I70"/>
    <mergeCell ref="C84:D84"/>
    <mergeCell ref="G90:H90"/>
    <mergeCell ref="C94:D94"/>
    <mergeCell ref="E98:F98"/>
    <mergeCell ref="D101:E101"/>
    <mergeCell ref="B105:C105"/>
    <mergeCell ref="B116:H116"/>
    <mergeCell ref="E127:F127"/>
    <mergeCell ref="G127:H127"/>
    <mergeCell ref="C134:D134"/>
    <mergeCell ref="G135:H135"/>
    <mergeCell ref="D136:E136"/>
    <mergeCell ref="B138:C138"/>
    <mergeCell ref="E138:F138"/>
    <mergeCell ref="A160:I160"/>
    <mergeCell ref="B161:I161"/>
    <mergeCell ref="E172:F172"/>
    <mergeCell ref="G172:H172"/>
    <mergeCell ref="B178:C178"/>
    <mergeCell ref="D178:E178"/>
    <mergeCell ref="G180:H180"/>
    <mergeCell ref="D181:E181"/>
    <mergeCell ref="A192:H192"/>
    <mergeCell ref="B193:H193"/>
    <mergeCell ref="G212:H212"/>
    <mergeCell ref="B213:C213"/>
    <mergeCell ref="D213:E213"/>
    <mergeCell ref="E215:F215"/>
    <mergeCell ref="B222:C222"/>
    <mergeCell ref="G223:H223"/>
    <mergeCell ref="A227:L227"/>
    <mergeCell ref="B228:L228"/>
    <mergeCell ref="B238:C238"/>
    <mergeCell ref="E239:F239"/>
    <mergeCell ref="G239:H239"/>
    <mergeCell ref="B269:C269"/>
    <mergeCell ref="C246:D246"/>
    <mergeCell ref="E250:F250"/>
    <mergeCell ref="G258:H258"/>
    <mergeCell ref="E242:F242"/>
    <mergeCell ref="E310:F310"/>
    <mergeCell ref="B273:C273"/>
    <mergeCell ref="B278:C278"/>
    <mergeCell ref="A287:I287"/>
    <mergeCell ref="B288:I288"/>
    <mergeCell ref="B298:C298"/>
    <mergeCell ref="E299:F299"/>
    <mergeCell ref="G299:H299"/>
    <mergeCell ref="B329:C329"/>
    <mergeCell ref="A334:I334"/>
    <mergeCell ref="B335:I335"/>
    <mergeCell ref="B361:C361"/>
    <mergeCell ref="D361:E361"/>
    <mergeCell ref="E302:F302"/>
    <mergeCell ref="G302:H302"/>
    <mergeCell ref="G307:H307"/>
    <mergeCell ref="B308:C308"/>
    <mergeCell ref="D308:E308"/>
    <mergeCell ref="D366:E366"/>
    <mergeCell ref="A1:K1"/>
    <mergeCell ref="E346:F346"/>
    <mergeCell ref="G346:H346"/>
    <mergeCell ref="B349:C349"/>
    <mergeCell ref="E354:F354"/>
    <mergeCell ref="G354:H354"/>
    <mergeCell ref="D355:E355"/>
    <mergeCell ref="G318:H318"/>
    <mergeCell ref="B320:C3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6"/>
  <sheetViews>
    <sheetView showGridLines="0" zoomScale="90" zoomScaleNormal="90" zoomScalePageLayoutView="0" workbookViewId="0" topLeftCell="A1">
      <selection activeCell="G8" sqref="G8"/>
    </sheetView>
  </sheetViews>
  <sheetFormatPr defaultColWidth="9.140625" defaultRowHeight="15" customHeight="1"/>
  <cols>
    <col min="1" max="1" width="13.7109375" style="65" customWidth="1"/>
    <col min="2" max="2" width="18.140625" style="65" customWidth="1"/>
    <col min="3" max="3" width="17.140625" style="65" customWidth="1"/>
    <col min="4" max="4" width="15.00390625" style="65" customWidth="1"/>
    <col min="5" max="5" width="13.421875" style="65" customWidth="1"/>
    <col min="6" max="6" width="14.421875" style="65" customWidth="1"/>
    <col min="7" max="7" width="15.421875" style="65" customWidth="1"/>
    <col min="8" max="8" width="13.421875" style="65" customWidth="1"/>
    <col min="9" max="9" width="21.8515625" style="65" customWidth="1"/>
    <col min="10" max="10" width="13.7109375" style="65" customWidth="1"/>
    <col min="11" max="11" width="14.28125" style="65" customWidth="1"/>
    <col min="12" max="12" width="15.57421875" style="65" customWidth="1"/>
    <col min="13" max="13" width="10.7109375" style="65" customWidth="1"/>
    <col min="14" max="14" width="12.421875" style="65" customWidth="1"/>
    <col min="15" max="15" width="13.421875" style="65" customWidth="1"/>
    <col min="16" max="16" width="13.7109375" style="65" customWidth="1"/>
    <col min="17" max="17" width="12.421875" style="65" customWidth="1"/>
    <col min="18" max="18" width="11.140625" style="65" customWidth="1"/>
    <col min="19" max="32" width="9.140625" style="65" customWidth="1"/>
    <col min="33" max="33" width="9.28125" style="65" customWidth="1"/>
    <col min="34" max="34" width="8.7109375" style="65" customWidth="1"/>
    <col min="35" max="35" width="11.57421875" style="65" customWidth="1"/>
    <col min="36" max="16384" width="9.140625" style="65" customWidth="1"/>
  </cols>
  <sheetData>
    <row r="1" spans="1:6" ht="15" customHeight="1">
      <c r="A1" s="939" t="s">
        <v>366</v>
      </c>
      <c r="B1" s="939"/>
      <c r="C1" s="939"/>
      <c r="D1" s="939"/>
      <c r="E1" s="939"/>
      <c r="F1" s="939"/>
    </row>
    <row r="2" spans="1:6" ht="15" customHeight="1">
      <c r="A2" s="200" t="s">
        <v>136</v>
      </c>
      <c r="B2" s="201"/>
      <c r="C2" s="201"/>
      <c r="D2" s="201"/>
      <c r="E2" s="197"/>
      <c r="F2" s="197"/>
    </row>
    <row r="3" spans="1:6" ht="15" customHeight="1">
      <c r="A3" s="269" t="s">
        <v>138</v>
      </c>
      <c r="B3" s="286" t="s">
        <v>139</v>
      </c>
      <c r="C3" s="286" t="s">
        <v>140</v>
      </c>
      <c r="D3" s="286" t="s">
        <v>141</v>
      </c>
      <c r="E3" s="222" t="s">
        <v>175</v>
      </c>
      <c r="F3" s="222" t="s">
        <v>176</v>
      </c>
    </row>
    <row r="4" spans="1:6" ht="15" customHeight="1">
      <c r="A4" s="269" t="s">
        <v>173</v>
      </c>
      <c r="B4" s="270" t="s">
        <v>174</v>
      </c>
      <c r="C4" s="287">
        <v>1766.62</v>
      </c>
      <c r="D4" s="287">
        <v>1175</v>
      </c>
      <c r="E4" s="288">
        <v>0</v>
      </c>
      <c r="F4" s="222">
        <v>0</v>
      </c>
    </row>
    <row r="5" spans="1:6" ht="15" customHeight="1">
      <c r="A5" s="206"/>
      <c r="B5" s="207"/>
      <c r="C5" s="208"/>
      <c r="D5" s="208"/>
      <c r="E5" s="209"/>
      <c r="F5" s="197"/>
    </row>
    <row r="6" spans="1:7" ht="15" customHeight="1">
      <c r="A6" s="938" t="s">
        <v>137</v>
      </c>
      <c r="B6" s="938"/>
      <c r="C6" s="938"/>
      <c r="D6" s="938"/>
      <c r="E6" s="938"/>
      <c r="F6" s="938"/>
      <c r="G6" s="206"/>
    </row>
    <row r="7" spans="1:7" ht="15" customHeight="1">
      <c r="A7" s="221" t="s">
        <v>138</v>
      </c>
      <c r="B7" s="289" t="s">
        <v>139</v>
      </c>
      <c r="C7" s="221" t="s">
        <v>104</v>
      </c>
      <c r="D7" s="221" t="s">
        <v>142</v>
      </c>
      <c r="E7" s="221" t="s">
        <v>107</v>
      </c>
      <c r="F7" s="197"/>
      <c r="G7" s="206"/>
    </row>
    <row r="8" spans="1:7" ht="15" customHeight="1">
      <c r="A8" s="269" t="s">
        <v>173</v>
      </c>
      <c r="B8" s="270" t="s">
        <v>174</v>
      </c>
      <c r="C8" s="270">
        <v>4</v>
      </c>
      <c r="D8" s="290">
        <v>125000</v>
      </c>
      <c r="E8" s="291">
        <f>SUM(C4,D4,E4,F4)*C8/D8</f>
        <v>0.09413184</v>
      </c>
      <c r="F8" s="197"/>
      <c r="G8" s="206"/>
    </row>
    <row r="9" spans="1:7" ht="15" customHeight="1">
      <c r="A9" s="269" t="s">
        <v>173</v>
      </c>
      <c r="B9" s="270" t="s">
        <v>174</v>
      </c>
      <c r="C9" s="270">
        <v>2</v>
      </c>
      <c r="D9" s="290">
        <v>62500</v>
      </c>
      <c r="E9" s="291">
        <f>SUM(C4,E4:F4)*C9/D9</f>
        <v>0.05653184</v>
      </c>
      <c r="F9" s="197"/>
      <c r="G9" s="206"/>
    </row>
    <row r="10" spans="1:15" ht="15" customHeight="1">
      <c r="A10" s="206"/>
      <c r="B10" s="207"/>
      <c r="C10" s="207"/>
      <c r="D10" s="210"/>
      <c r="E10" s="211"/>
      <c r="F10" s="197"/>
      <c r="G10" s="206"/>
      <c r="H10" s="197"/>
      <c r="I10" s="197"/>
      <c r="J10" s="197"/>
      <c r="K10" s="197"/>
      <c r="L10" s="197"/>
      <c r="M10" s="197"/>
      <c r="N10" s="197"/>
      <c r="O10" s="197"/>
    </row>
    <row r="11" spans="1:15" ht="15" customHeight="1">
      <c r="A11" s="200" t="s">
        <v>182</v>
      </c>
      <c r="B11" s="201"/>
      <c r="C11" s="201"/>
      <c r="D11" s="201"/>
      <c r="E11" s="197"/>
      <c r="F11" s="197"/>
      <c r="G11" s="197"/>
      <c r="M11" s="197"/>
      <c r="N11" s="197"/>
      <c r="O11" s="197"/>
    </row>
    <row r="12" spans="1:15" ht="15" customHeight="1">
      <c r="A12" s="277" t="s">
        <v>89</v>
      </c>
      <c r="B12" s="204" t="s">
        <v>143</v>
      </c>
      <c r="C12" s="204" t="s">
        <v>144</v>
      </c>
      <c r="D12" s="220" t="s">
        <v>107</v>
      </c>
      <c r="E12" s="222" t="s">
        <v>35</v>
      </c>
      <c r="F12" s="222"/>
      <c r="M12" s="197"/>
      <c r="N12" s="197"/>
      <c r="O12" s="197"/>
    </row>
    <row r="13" spans="1:15" ht="15" customHeight="1">
      <c r="A13" s="269" t="s">
        <v>173</v>
      </c>
      <c r="B13" s="276">
        <v>10000</v>
      </c>
      <c r="C13" s="212">
        <v>24.5</v>
      </c>
      <c r="D13" s="198">
        <f>(C13/B13)</f>
        <v>0.00245</v>
      </c>
      <c r="E13" s="223">
        <v>34.85</v>
      </c>
      <c r="F13" s="309">
        <f>E13*D13</f>
        <v>0.0853825</v>
      </c>
      <c r="M13" s="197"/>
      <c r="N13" s="197"/>
      <c r="O13" s="197"/>
    </row>
    <row r="14" spans="1:15" ht="15" customHeight="1">
      <c r="A14" s="206"/>
      <c r="B14" s="271"/>
      <c r="C14" s="272"/>
      <c r="D14" s="273"/>
      <c r="E14" s="219"/>
      <c r="F14" s="274"/>
      <c r="M14" s="197"/>
      <c r="N14" s="197"/>
      <c r="O14" s="197"/>
    </row>
    <row r="15" spans="1:15" ht="15" customHeight="1">
      <c r="A15" s="200" t="s">
        <v>179</v>
      </c>
      <c r="B15" s="201"/>
      <c r="C15" s="201"/>
      <c r="D15" s="201"/>
      <c r="E15" s="201"/>
      <c r="F15" s="201"/>
      <c r="G15" s="197"/>
      <c r="H15" s="207"/>
      <c r="I15" s="207"/>
      <c r="J15" s="210"/>
      <c r="K15" s="211"/>
      <c r="L15" s="197"/>
      <c r="M15" s="197"/>
      <c r="N15" s="197"/>
      <c r="O15" s="197"/>
    </row>
    <row r="16" spans="1:15" ht="15" customHeight="1">
      <c r="A16" s="224" t="s">
        <v>89</v>
      </c>
      <c r="B16" s="204" t="s">
        <v>143</v>
      </c>
      <c r="C16" s="204" t="s">
        <v>144</v>
      </c>
      <c r="D16" s="220" t="s">
        <v>107</v>
      </c>
      <c r="E16" s="221" t="s">
        <v>35</v>
      </c>
      <c r="F16" s="222"/>
      <c r="H16" s="207"/>
      <c r="I16" s="207"/>
      <c r="J16" s="210"/>
      <c r="K16" s="211"/>
      <c r="L16" s="197"/>
      <c r="M16" s="197"/>
      <c r="N16" s="197"/>
      <c r="O16" s="197"/>
    </row>
    <row r="17" spans="1:15" ht="15" customHeight="1">
      <c r="A17" s="269" t="s">
        <v>173</v>
      </c>
      <c r="B17" s="203">
        <v>40000</v>
      </c>
      <c r="C17" s="212">
        <v>4</v>
      </c>
      <c r="D17" s="198">
        <f>(C17/B17)</f>
        <v>0.0001</v>
      </c>
      <c r="E17" s="223">
        <v>36.85</v>
      </c>
      <c r="F17" s="275">
        <f>E17*D17</f>
        <v>0.0036850000000000003</v>
      </c>
      <c r="H17" s="207"/>
      <c r="I17" s="207"/>
      <c r="J17" s="210"/>
      <c r="K17" s="211"/>
      <c r="L17" s="197"/>
      <c r="M17" s="197"/>
      <c r="N17" s="197"/>
      <c r="O17" s="197"/>
    </row>
    <row r="18" spans="1:15" ht="15" customHeight="1">
      <c r="A18" s="206"/>
      <c r="B18" s="271"/>
      <c r="C18" s="272"/>
      <c r="D18" s="273"/>
      <c r="E18" s="219"/>
      <c r="F18" s="274"/>
      <c r="H18" s="207"/>
      <c r="I18" s="207"/>
      <c r="J18" s="210"/>
      <c r="K18" s="211"/>
      <c r="L18" s="197"/>
      <c r="M18" s="197"/>
      <c r="N18" s="197"/>
      <c r="O18" s="197"/>
    </row>
    <row r="19" spans="1:15" ht="15" customHeight="1">
      <c r="A19" s="200" t="s">
        <v>180</v>
      </c>
      <c r="B19" s="201"/>
      <c r="C19" s="201"/>
      <c r="D19" s="201"/>
      <c r="E19" s="197"/>
      <c r="F19" s="197"/>
      <c r="G19" s="197"/>
      <c r="H19" s="207"/>
      <c r="I19" s="207"/>
      <c r="J19" s="210"/>
      <c r="K19" s="211"/>
      <c r="L19" s="197"/>
      <c r="M19" s="197"/>
      <c r="N19" s="197"/>
      <c r="O19" s="197"/>
    </row>
    <row r="20" spans="1:15" ht="15" customHeight="1">
      <c r="A20" s="204" t="s">
        <v>89</v>
      </c>
      <c r="B20" s="204" t="s">
        <v>143</v>
      </c>
      <c r="C20" s="204" t="s">
        <v>144</v>
      </c>
      <c r="D20" s="220" t="s">
        <v>107</v>
      </c>
      <c r="E20" s="222" t="s">
        <v>35</v>
      </c>
      <c r="F20" s="222"/>
      <c r="H20" s="197"/>
      <c r="I20" s="197" t="s">
        <v>39</v>
      </c>
      <c r="J20" s="197"/>
      <c r="K20" s="197"/>
      <c r="L20" s="197"/>
      <c r="M20" s="197"/>
      <c r="N20" s="197"/>
      <c r="O20" s="197"/>
    </row>
    <row r="21" spans="1:15" ht="15" customHeight="1">
      <c r="A21" s="269" t="s">
        <v>173</v>
      </c>
      <c r="B21" s="203">
        <v>40000</v>
      </c>
      <c r="C21" s="212">
        <v>21</v>
      </c>
      <c r="D21" s="198">
        <f>(C21/B21)</f>
        <v>0.000525</v>
      </c>
      <c r="E21" s="223">
        <v>42.87</v>
      </c>
      <c r="F21" s="309">
        <f>E21*D21</f>
        <v>0.02250675</v>
      </c>
      <c r="M21" s="197"/>
      <c r="N21" s="197"/>
      <c r="O21" s="197"/>
    </row>
    <row r="22" spans="1:15" ht="15" customHeight="1">
      <c r="A22" s="206"/>
      <c r="B22" s="271"/>
      <c r="C22" s="272"/>
      <c r="D22" s="273"/>
      <c r="E22" s="219"/>
      <c r="F22" s="274"/>
      <c r="M22" s="197"/>
      <c r="N22" s="197"/>
      <c r="O22" s="197"/>
    </row>
    <row r="23" spans="1:15" ht="15" customHeight="1">
      <c r="A23" s="200" t="s">
        <v>181</v>
      </c>
      <c r="B23" s="201"/>
      <c r="C23" s="201"/>
      <c r="D23" s="201"/>
      <c r="E23" s="197"/>
      <c r="F23" s="197"/>
      <c r="G23" s="197"/>
      <c r="M23" s="197"/>
      <c r="N23" s="197"/>
      <c r="O23" s="197"/>
    </row>
    <row r="24" spans="1:15" ht="15" customHeight="1">
      <c r="A24" s="204" t="s">
        <v>89</v>
      </c>
      <c r="B24" s="204" t="s">
        <v>143</v>
      </c>
      <c r="C24" s="204" t="s">
        <v>144</v>
      </c>
      <c r="D24" s="220" t="s">
        <v>107</v>
      </c>
      <c r="E24" s="222" t="s">
        <v>35</v>
      </c>
      <c r="F24" s="222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ht="15" customHeight="1">
      <c r="A25" s="269" t="s">
        <v>173</v>
      </c>
      <c r="B25" s="203">
        <v>40000</v>
      </c>
      <c r="C25" s="212">
        <v>5</v>
      </c>
      <c r="D25" s="198">
        <f>(C25/B25)</f>
        <v>0.000125</v>
      </c>
      <c r="E25" s="223">
        <v>47.42</v>
      </c>
      <c r="F25" s="309">
        <f>E25*D25</f>
        <v>0.0059275000000000005</v>
      </c>
      <c r="G25" s="197"/>
      <c r="M25" s="197"/>
      <c r="N25" s="197"/>
      <c r="O25" s="197"/>
    </row>
    <row r="26" spans="1:15" ht="15" customHeight="1">
      <c r="A26" s="206"/>
      <c r="B26" s="271"/>
      <c r="C26" s="272"/>
      <c r="D26" s="273"/>
      <c r="E26" s="219"/>
      <c r="F26" s="274"/>
      <c r="G26" s="197"/>
      <c r="M26" s="197"/>
      <c r="N26" s="197"/>
      <c r="O26" s="197"/>
    </row>
    <row r="27" spans="1:15" ht="15" customHeight="1">
      <c r="A27" s="197"/>
      <c r="B27" s="197"/>
      <c r="C27" s="197"/>
      <c r="M27" s="197"/>
      <c r="N27" s="197"/>
      <c r="O27" s="197"/>
    </row>
    <row r="28" spans="1:9" ht="15" customHeight="1">
      <c r="A28" s="200" t="s">
        <v>33</v>
      </c>
      <c r="B28" s="213"/>
      <c r="C28" s="213"/>
      <c r="D28" s="197"/>
      <c r="H28" s="197"/>
      <c r="I28" s="197"/>
    </row>
    <row r="29" spans="1:9" ht="15" customHeight="1">
      <c r="A29" s="204" t="s">
        <v>96</v>
      </c>
      <c r="B29" s="204" t="s">
        <v>135</v>
      </c>
      <c r="C29" s="280" t="s">
        <v>34</v>
      </c>
      <c r="D29" s="280" t="s">
        <v>206</v>
      </c>
      <c r="H29" s="197"/>
      <c r="I29" s="197"/>
    </row>
    <row r="30" spans="1:9" ht="15" customHeight="1">
      <c r="A30" s="281" t="s">
        <v>183</v>
      </c>
      <c r="B30" s="282">
        <v>2108.89</v>
      </c>
      <c r="C30" s="283">
        <v>14</v>
      </c>
      <c r="D30" s="285">
        <f>(C30/6)</f>
        <v>2.3333333333333335</v>
      </c>
      <c r="E30" s="197"/>
      <c r="F30" s="197"/>
      <c r="G30" s="197"/>
      <c r="H30" s="197"/>
      <c r="I30" s="197"/>
    </row>
    <row r="31" spans="1:9" ht="15" customHeight="1">
      <c r="A31" s="222" t="s">
        <v>184</v>
      </c>
      <c r="B31" s="225">
        <v>1466.61</v>
      </c>
      <c r="C31" s="284">
        <v>1</v>
      </c>
      <c r="D31" s="285">
        <f>(C31/6)</f>
        <v>0.16666666666666666</v>
      </c>
      <c r="E31" s="197"/>
      <c r="F31" s="197"/>
      <c r="G31" s="197"/>
      <c r="H31" s="197"/>
      <c r="I31" s="197"/>
    </row>
    <row r="32" spans="1:9" ht="15" customHeight="1">
      <c r="A32" s="222" t="s">
        <v>185</v>
      </c>
      <c r="B32" s="225">
        <v>1735.37</v>
      </c>
      <c r="C32" s="284">
        <v>0</v>
      </c>
      <c r="D32" s="285">
        <f>(C32/6)</f>
        <v>0</v>
      </c>
      <c r="E32" s="197"/>
      <c r="F32" s="197"/>
      <c r="G32" s="197"/>
      <c r="H32" s="197"/>
      <c r="I32" s="197"/>
    </row>
    <row r="33" spans="1:9" ht="15" customHeight="1">
      <c r="A33" s="222"/>
      <c r="B33" s="225"/>
      <c r="C33" s="222"/>
      <c r="D33" s="600"/>
      <c r="E33" s="197"/>
      <c r="F33" s="197"/>
      <c r="G33" s="197"/>
      <c r="H33" s="197"/>
      <c r="I33" s="197"/>
    </row>
    <row r="34" spans="1:9" ht="15" customHeight="1">
      <c r="A34" s="200" t="s">
        <v>142</v>
      </c>
      <c r="B34" s="201"/>
      <c r="C34" s="201"/>
      <c r="D34" s="201"/>
      <c r="E34" s="201"/>
      <c r="F34" s="201"/>
      <c r="G34" s="197"/>
      <c r="H34" s="197"/>
      <c r="I34" s="197"/>
    </row>
    <row r="35" spans="1:9" ht="15" customHeight="1">
      <c r="A35" s="278" t="s">
        <v>138</v>
      </c>
      <c r="B35" s="278" t="s">
        <v>138</v>
      </c>
      <c r="C35" s="278" t="s">
        <v>145</v>
      </c>
      <c r="D35" s="278" t="s">
        <v>146</v>
      </c>
      <c r="E35" s="279" t="s">
        <v>134</v>
      </c>
      <c r="F35" s="197"/>
      <c r="G35" s="197"/>
      <c r="H35" s="197"/>
      <c r="I35" s="197"/>
    </row>
    <row r="36" spans="1:8" ht="15" customHeight="1">
      <c r="A36" s="269" t="s">
        <v>173</v>
      </c>
      <c r="B36" s="214">
        <v>141800</v>
      </c>
      <c r="C36" s="215">
        <v>400000</v>
      </c>
      <c r="D36" s="205">
        <v>10</v>
      </c>
      <c r="E36" s="216">
        <f>0.01/10000*B36</f>
        <v>0.14179999999999998</v>
      </c>
      <c r="F36" s="197"/>
      <c r="G36" s="197"/>
      <c r="H36" s="197"/>
    </row>
    <row r="37" spans="1:8" ht="15" customHeight="1">
      <c r="A37" s="197"/>
      <c r="B37" s="197"/>
      <c r="C37" s="197"/>
      <c r="D37" s="197"/>
      <c r="E37" s="197"/>
      <c r="F37" s="197"/>
      <c r="G37" s="197"/>
      <c r="H37" s="197"/>
    </row>
    <row r="38" spans="1:9" ht="15" customHeight="1">
      <c r="A38" s="935" t="s">
        <v>91</v>
      </c>
      <c r="B38" s="936"/>
      <c r="C38" s="936"/>
      <c r="D38" s="936"/>
      <c r="E38" s="936"/>
      <c r="F38" s="937"/>
      <c r="G38" s="197"/>
      <c r="H38" s="197"/>
      <c r="I38" s="197"/>
    </row>
    <row r="39" spans="1:7" ht="15" customHeight="1">
      <c r="A39" s="305" t="s">
        <v>88</v>
      </c>
      <c r="B39" s="306" t="s">
        <v>35</v>
      </c>
      <c r="C39" s="306" t="s">
        <v>93</v>
      </c>
      <c r="D39" s="307" t="s">
        <v>94</v>
      </c>
      <c r="E39" s="308" t="s">
        <v>95</v>
      </c>
      <c r="F39" s="308" t="s">
        <v>190</v>
      </c>
      <c r="G39" s="304"/>
    </row>
    <row r="40" spans="1:23" ht="15" customHeight="1">
      <c r="A40" s="227" t="s">
        <v>98</v>
      </c>
      <c r="B40" s="260">
        <v>57.74</v>
      </c>
      <c r="C40" s="79">
        <v>48</v>
      </c>
      <c r="D40" s="301">
        <f aca="true" t="shared" si="0" ref="D40:D45">(C40/12)</f>
        <v>4</v>
      </c>
      <c r="E40" s="303">
        <f aca="true" t="shared" si="1" ref="E40:E45">(D40*B40)</f>
        <v>230.96</v>
      </c>
      <c r="F40" s="300"/>
      <c r="W40" s="199" t="s">
        <v>135</v>
      </c>
    </row>
    <row r="41" spans="1:23" ht="15" customHeight="1">
      <c r="A41" s="227" t="s">
        <v>99</v>
      </c>
      <c r="B41" s="260">
        <v>56.53</v>
      </c>
      <c r="C41" s="228">
        <v>64</v>
      </c>
      <c r="D41" s="301">
        <f t="shared" si="0"/>
        <v>5.333333333333333</v>
      </c>
      <c r="E41" s="303">
        <f t="shared" si="1"/>
        <v>301.49333333333334</v>
      </c>
      <c r="F41" s="300"/>
      <c r="W41" s="202" t="e">
        <f>SUM(#REF!)</f>
        <v>#REF!</v>
      </c>
    </row>
    <row r="42" spans="1:29" ht="15" customHeight="1">
      <c r="A42" s="231" t="s">
        <v>152</v>
      </c>
      <c r="B42" s="225">
        <v>63.49</v>
      </c>
      <c r="C42" s="229">
        <v>32</v>
      </c>
      <c r="D42" s="301">
        <f t="shared" si="0"/>
        <v>2.6666666666666665</v>
      </c>
      <c r="E42" s="303">
        <f t="shared" si="1"/>
        <v>169.30666666666667</v>
      </c>
      <c r="F42" s="300"/>
      <c r="H42" s="197"/>
      <c r="I42" s="197"/>
      <c r="AC42" s="202" t="e">
        <f>SUM(#REF!)</f>
        <v>#REF!</v>
      </c>
    </row>
    <row r="43" spans="1:9" ht="15.75" customHeight="1">
      <c r="A43" s="233" t="s">
        <v>153</v>
      </c>
      <c r="B43" s="225">
        <v>63.18</v>
      </c>
      <c r="C43" s="230">
        <v>0</v>
      </c>
      <c r="D43" s="301">
        <f t="shared" si="0"/>
        <v>0</v>
      </c>
      <c r="E43" s="303">
        <f t="shared" si="1"/>
        <v>0</v>
      </c>
      <c r="F43" s="300"/>
      <c r="H43" s="197"/>
      <c r="I43" s="197"/>
    </row>
    <row r="44" spans="1:9" ht="15.75" customHeight="1">
      <c r="A44" s="232" t="s">
        <v>154</v>
      </c>
      <c r="B44" s="225">
        <v>106.61</v>
      </c>
      <c r="C44" s="230">
        <v>0</v>
      </c>
      <c r="D44" s="301">
        <f t="shared" si="0"/>
        <v>0</v>
      </c>
      <c r="E44" s="303">
        <f t="shared" si="1"/>
        <v>0</v>
      </c>
      <c r="F44" s="300"/>
      <c r="H44" s="197"/>
      <c r="I44" s="197"/>
    </row>
    <row r="45" spans="1:9" ht="15.75" customHeight="1">
      <c r="A45" s="232" t="s">
        <v>155</v>
      </c>
      <c r="B45" s="225">
        <v>77.36</v>
      </c>
      <c r="C45" s="230">
        <v>0</v>
      </c>
      <c r="D45" s="302">
        <f t="shared" si="0"/>
        <v>0</v>
      </c>
      <c r="E45" s="303">
        <f t="shared" si="1"/>
        <v>0</v>
      </c>
      <c r="F45" s="300"/>
      <c r="H45" s="197"/>
      <c r="I45" s="197"/>
    </row>
    <row r="46" spans="5:15" ht="15.75" customHeight="1">
      <c r="E46" s="299">
        <f>SUM(E40:E45)</f>
        <v>701.76</v>
      </c>
      <c r="F46" s="323">
        <f>(E46/6)</f>
        <v>116.96</v>
      </c>
      <c r="H46" s="197"/>
      <c r="I46" s="197"/>
      <c r="J46" s="197"/>
      <c r="K46" s="197"/>
      <c r="L46" s="197"/>
      <c r="M46" s="197"/>
      <c r="N46" s="197"/>
      <c r="O46" s="197"/>
    </row>
    <row r="47" spans="1:15" ht="15.75" customHeight="1">
      <c r="A47" s="648" t="s">
        <v>428</v>
      </c>
      <c r="E47" s="646"/>
      <c r="F47" s="647"/>
      <c r="H47" s="197"/>
      <c r="I47" s="197"/>
      <c r="J47" s="197"/>
      <c r="K47" s="197"/>
      <c r="L47" s="197"/>
      <c r="M47" s="197"/>
      <c r="N47" s="197"/>
      <c r="O47" s="197"/>
    </row>
    <row r="48" spans="1:15" ht="15.75" customHeight="1">
      <c r="A48" s="230"/>
      <c r="B48" s="230" t="s">
        <v>10</v>
      </c>
      <c r="C48" s="230" t="s">
        <v>429</v>
      </c>
      <c r="D48" s="230" t="s">
        <v>430</v>
      </c>
      <c r="G48" s="207"/>
      <c r="H48" s="197"/>
      <c r="I48" s="197"/>
      <c r="J48" s="197"/>
      <c r="K48" s="197"/>
      <c r="L48" s="197"/>
      <c r="M48" s="197"/>
      <c r="N48" s="197"/>
      <c r="O48" s="197"/>
    </row>
    <row r="49" spans="1:15" ht="15.75" customHeight="1">
      <c r="A49" s="230" t="s">
        <v>428</v>
      </c>
      <c r="B49" s="225">
        <f>(0.01*B36*8)/12</f>
        <v>945.3333333333334</v>
      </c>
      <c r="C49" s="225">
        <f>(B49/6)</f>
        <v>157.55555555555557</v>
      </c>
      <c r="D49" s="225">
        <f>(C49/1.33)</f>
        <v>118.46282372598162</v>
      </c>
      <c r="G49" s="197"/>
      <c r="H49" s="197"/>
      <c r="I49" s="197"/>
      <c r="J49" s="197"/>
      <c r="K49" s="197"/>
      <c r="L49" s="197"/>
      <c r="M49" s="197"/>
      <c r="N49" s="197"/>
      <c r="O49" s="197"/>
    </row>
    <row r="50" spans="7:15" ht="15.75" customHeight="1">
      <c r="G50" s="197"/>
      <c r="H50" s="197"/>
      <c r="I50" s="197"/>
      <c r="J50" s="197"/>
      <c r="K50" s="197"/>
      <c r="L50" s="197"/>
      <c r="M50" s="197"/>
      <c r="N50" s="197"/>
      <c r="O50" s="197"/>
    </row>
    <row r="51" spans="1:9" ht="15.75" customHeight="1">
      <c r="A51" s="217"/>
      <c r="B51" s="197"/>
      <c r="C51" s="197"/>
      <c r="D51" s="197"/>
      <c r="E51" s="197"/>
      <c r="F51" s="197"/>
      <c r="G51" s="197"/>
      <c r="H51" s="197"/>
      <c r="I51" s="197"/>
    </row>
    <row r="52" spans="1:9" ht="15.75" customHeight="1">
      <c r="A52" s="218"/>
      <c r="B52" s="197"/>
      <c r="C52" s="197"/>
      <c r="D52" s="197"/>
      <c r="E52" s="197"/>
      <c r="F52" s="197"/>
      <c r="H52" s="197"/>
      <c r="I52" s="197"/>
    </row>
    <row r="53" spans="1:9" ht="15" customHeight="1">
      <c r="A53" s="217"/>
      <c r="B53" s="197"/>
      <c r="C53" s="197"/>
      <c r="D53" s="197"/>
      <c r="E53" s="197"/>
      <c r="F53" s="197"/>
      <c r="H53" s="197"/>
      <c r="I53" s="197"/>
    </row>
    <row r="54" spans="1:9" ht="15" customHeight="1">
      <c r="A54" s="218"/>
      <c r="B54" s="197"/>
      <c r="C54" s="197"/>
      <c r="D54" s="197"/>
      <c r="E54" s="197"/>
      <c r="F54" s="197"/>
      <c r="H54" s="197"/>
      <c r="I54" s="197"/>
    </row>
    <row r="55" spans="8:9" ht="15" customHeight="1">
      <c r="H55" s="197"/>
      <c r="I55" s="197"/>
    </row>
    <row r="56" spans="8:9" ht="15.75" customHeight="1">
      <c r="H56" s="197"/>
      <c r="I56" s="197"/>
    </row>
    <row r="57" spans="8:9" ht="15.75" customHeight="1">
      <c r="H57" s="197"/>
      <c r="I57" s="197"/>
    </row>
    <row r="58" spans="8:9" ht="15.75" customHeight="1">
      <c r="H58" s="197"/>
      <c r="I58" s="197"/>
    </row>
    <row r="59" spans="8:9" ht="15.75" customHeight="1">
      <c r="H59" s="197"/>
      <c r="I59" s="197"/>
    </row>
    <row r="60" spans="8:9" ht="15.75" customHeight="1">
      <c r="H60" s="197"/>
      <c r="I60" s="197"/>
    </row>
    <row r="61" spans="8:9" ht="15.75" customHeight="1">
      <c r="H61" s="201"/>
      <c r="I61" s="201"/>
    </row>
    <row r="62" spans="8:9" ht="15.75" customHeight="1">
      <c r="H62" s="201"/>
      <c r="I62" s="201"/>
    </row>
    <row r="63" spans="8:9" ht="15.75" customHeight="1">
      <c r="H63" s="201"/>
      <c r="I63" s="201"/>
    </row>
    <row r="64" spans="13:15" ht="15" customHeight="1">
      <c r="M64" s="197"/>
      <c r="N64" s="210"/>
      <c r="O64" s="211"/>
    </row>
    <row r="65" spans="13:15" ht="15" customHeight="1">
      <c r="M65" s="197"/>
      <c r="N65" s="210"/>
      <c r="O65" s="211"/>
    </row>
    <row r="66" spans="13:15" ht="15.75" customHeight="1">
      <c r="M66" s="197"/>
      <c r="N66" s="210"/>
      <c r="O66" s="211"/>
    </row>
    <row r="67" spans="13:15" ht="15.75" customHeight="1">
      <c r="M67" s="197"/>
      <c r="N67" s="197"/>
      <c r="O67" s="197"/>
    </row>
    <row r="68" spans="13:15" ht="15.75" customHeight="1">
      <c r="M68" s="197"/>
      <c r="N68" s="197"/>
      <c r="O68" s="197"/>
    </row>
    <row r="69" spans="13:15" ht="15.75" customHeight="1">
      <c r="M69" s="197"/>
      <c r="N69" s="197"/>
      <c r="O69" s="197"/>
    </row>
    <row r="70" spans="13:15" ht="15.75" customHeight="1">
      <c r="M70" s="197"/>
      <c r="N70" s="197"/>
      <c r="O70" s="197"/>
    </row>
    <row r="71" spans="14:15" ht="15.75" customHeight="1">
      <c r="N71" s="197"/>
      <c r="O71" s="197"/>
    </row>
    <row r="72" spans="14:15" ht="15.75" customHeight="1">
      <c r="N72" s="197"/>
      <c r="O72" s="197"/>
    </row>
    <row r="73" spans="14:15" ht="15.75" customHeight="1">
      <c r="N73" s="197"/>
      <c r="O73" s="197"/>
    </row>
    <row r="74" spans="14:15" ht="15.75" customHeight="1">
      <c r="N74" s="197"/>
      <c r="O74" s="197"/>
    </row>
    <row r="75" spans="14:15" ht="15" customHeight="1">
      <c r="N75" s="197"/>
      <c r="O75" s="197"/>
    </row>
    <row r="76" spans="14:15" ht="15" customHeight="1">
      <c r="N76" s="197"/>
      <c r="O76" s="197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 password="CAEE" sheet="1" objects="1" scenarios="1" selectLockedCells="1" selectUnlockedCells="1"/>
  <mergeCells count="3">
    <mergeCell ref="A38:F38"/>
    <mergeCell ref="A6:F6"/>
    <mergeCell ref="A1:F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9.57421875" style="0" customWidth="1"/>
    <col min="3" max="3" width="24.7109375" style="0" customWidth="1"/>
    <col min="4" max="4" width="12.8515625" style="0" customWidth="1"/>
    <col min="5" max="5" width="15.8515625" style="0" customWidth="1"/>
    <col min="6" max="6" width="18.00390625" style="0" customWidth="1"/>
    <col min="9" max="9" width="17.28125" style="0" customWidth="1"/>
    <col min="10" max="10" width="9.421875" style="0" customWidth="1"/>
    <col min="11" max="11" width="13.00390625" style="0" customWidth="1"/>
    <col min="12" max="12" width="17.140625" style="0" customWidth="1"/>
  </cols>
  <sheetData>
    <row r="1" spans="1:6" ht="32.25" customHeight="1" thickBot="1">
      <c r="A1" s="940" t="s">
        <v>436</v>
      </c>
      <c r="B1" s="941"/>
      <c r="C1" s="941"/>
      <c r="D1" s="941"/>
      <c r="E1" s="941"/>
      <c r="F1" s="942"/>
    </row>
    <row r="2" spans="1:6" ht="38.25">
      <c r="A2" s="614" t="s">
        <v>208</v>
      </c>
      <c r="B2" s="615" t="s">
        <v>209</v>
      </c>
      <c r="C2" s="615" t="s">
        <v>133</v>
      </c>
      <c r="D2" s="615" t="s">
        <v>210</v>
      </c>
      <c r="E2" s="615" t="s">
        <v>211</v>
      </c>
      <c r="F2" s="616" t="s">
        <v>212</v>
      </c>
    </row>
    <row r="3" spans="1:6" ht="15">
      <c r="A3" s="324">
        <v>1</v>
      </c>
      <c r="B3" s="321" t="s">
        <v>213</v>
      </c>
      <c r="C3" s="320" t="s">
        <v>160</v>
      </c>
      <c r="D3" s="610">
        <v>4386</v>
      </c>
      <c r="E3" s="322">
        <v>6.59</v>
      </c>
      <c r="F3" s="325">
        <f>(E3*D3)</f>
        <v>28903.739999999998</v>
      </c>
    </row>
    <row r="4" spans="1:6" ht="15">
      <c r="A4" s="324">
        <v>2</v>
      </c>
      <c r="B4" s="321" t="s">
        <v>213</v>
      </c>
      <c r="C4" s="320" t="s">
        <v>161</v>
      </c>
      <c r="D4" s="610">
        <v>4180</v>
      </c>
      <c r="E4" s="322">
        <v>6.71</v>
      </c>
      <c r="F4" s="325">
        <f aca="true" t="shared" si="0" ref="F4:F10">(E4*D4)</f>
        <v>28047.8</v>
      </c>
    </row>
    <row r="5" spans="1:6" ht="15">
      <c r="A5" s="324">
        <v>3</v>
      </c>
      <c r="B5" s="321" t="s">
        <v>213</v>
      </c>
      <c r="C5" s="320" t="s">
        <v>162</v>
      </c>
      <c r="D5" s="610">
        <v>2516</v>
      </c>
      <c r="E5" s="322">
        <v>8.44</v>
      </c>
      <c r="F5" s="325">
        <f t="shared" si="0"/>
        <v>21235.039999999997</v>
      </c>
    </row>
    <row r="6" spans="1:6" ht="15">
      <c r="A6" s="324">
        <v>4</v>
      </c>
      <c r="B6" s="321" t="s">
        <v>213</v>
      </c>
      <c r="C6" s="320" t="s">
        <v>163</v>
      </c>
      <c r="D6" s="610">
        <v>3677</v>
      </c>
      <c r="E6" s="322">
        <v>7.07</v>
      </c>
      <c r="F6" s="325">
        <f t="shared" si="0"/>
        <v>25996.39</v>
      </c>
    </row>
    <row r="7" spans="1:6" ht="15">
      <c r="A7" s="324">
        <v>5</v>
      </c>
      <c r="B7" s="321" t="s">
        <v>213</v>
      </c>
      <c r="C7" s="320" t="s">
        <v>164</v>
      </c>
      <c r="D7" s="610">
        <v>3483</v>
      </c>
      <c r="E7" s="322">
        <v>7.23</v>
      </c>
      <c r="F7" s="325">
        <f t="shared" si="0"/>
        <v>25182.09</v>
      </c>
    </row>
    <row r="8" spans="1:6" ht="15">
      <c r="A8" s="324">
        <v>6</v>
      </c>
      <c r="B8" s="321" t="s">
        <v>213</v>
      </c>
      <c r="C8" s="320" t="s">
        <v>165</v>
      </c>
      <c r="D8" s="610">
        <v>4747</v>
      </c>
      <c r="E8" s="322">
        <v>6.4</v>
      </c>
      <c r="F8" s="325">
        <f t="shared" si="0"/>
        <v>30380.800000000003</v>
      </c>
    </row>
    <row r="9" spans="1:6" ht="15">
      <c r="A9" s="324">
        <v>7</v>
      </c>
      <c r="B9" s="321" t="s">
        <v>213</v>
      </c>
      <c r="C9" s="320" t="s">
        <v>166</v>
      </c>
      <c r="D9" s="610">
        <v>4289</v>
      </c>
      <c r="E9" s="322">
        <v>6.64</v>
      </c>
      <c r="F9" s="325">
        <f t="shared" si="0"/>
        <v>28478.96</v>
      </c>
    </row>
    <row r="10" spans="1:6" ht="15">
      <c r="A10" s="324">
        <v>8</v>
      </c>
      <c r="B10" s="321" t="s">
        <v>213</v>
      </c>
      <c r="C10" s="320" t="s">
        <v>167</v>
      </c>
      <c r="D10" s="610">
        <v>3070</v>
      </c>
      <c r="E10" s="322">
        <v>7.66</v>
      </c>
      <c r="F10" s="325">
        <f t="shared" si="0"/>
        <v>23516.2</v>
      </c>
    </row>
    <row r="11" spans="1:6" ht="15.75" thickBot="1">
      <c r="A11" s="943" t="s">
        <v>215</v>
      </c>
      <c r="B11" s="944"/>
      <c r="C11" s="944"/>
      <c r="D11" s="944"/>
      <c r="E11" s="944"/>
      <c r="F11" s="613">
        <f>SUM(F3:F10)</f>
        <v>211741.02</v>
      </c>
    </row>
    <row r="12" spans="1:7" ht="15">
      <c r="A12" s="945"/>
      <c r="B12" s="945"/>
      <c r="C12" s="945"/>
      <c r="D12" s="945"/>
      <c r="E12" s="945"/>
      <c r="F12" s="611"/>
      <c r="G12" s="612"/>
    </row>
    <row r="13" ht="15">
      <c r="A13" t="s">
        <v>433</v>
      </c>
    </row>
    <row r="14" ht="15">
      <c r="A14" t="s">
        <v>434</v>
      </c>
    </row>
    <row r="15" ht="15">
      <c r="A15" t="s">
        <v>435</v>
      </c>
    </row>
  </sheetData>
  <sheetProtection password="CAEE" sheet="1" objects="1" scenarios="1" selectLockedCells="1" selectUnlockedCells="1"/>
  <mergeCells count="3">
    <mergeCell ref="A1:F1"/>
    <mergeCell ref="A11:E11"/>
    <mergeCell ref="A12:E1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Ozório Paixão</dc:creator>
  <cp:keywords/>
  <dc:description/>
  <cp:lastModifiedBy>Tatiana Grasiele Cardoso Magalhaes</cp:lastModifiedBy>
  <cp:lastPrinted>2022-08-26T19:05:56Z</cp:lastPrinted>
  <dcterms:created xsi:type="dcterms:W3CDTF">2022-02-09T10:48:41Z</dcterms:created>
  <dcterms:modified xsi:type="dcterms:W3CDTF">2022-09-21T18:24:55Z</dcterms:modified>
  <cp:category/>
  <cp:version/>
  <cp:contentType/>
  <cp:contentStatus/>
</cp:coreProperties>
</file>