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195" windowWidth="15480" windowHeight="9780" firstSheet="1" activeTab="1"/>
  </bookViews>
  <sheets>
    <sheet name="MEMORIA DE CALCULO" sheetId="1" r:id="rId1"/>
    <sheet name="COMPOSIÇÃO DE PREÇO UNITÁRIO" sheetId="2" r:id="rId2"/>
    <sheet name="planilha padrão setop" sheetId="3" r:id="rId3"/>
    <sheet name="cronograma padrão" sheetId="4" r:id="rId4"/>
  </sheets>
  <definedNames>
    <definedName name="_xlnm.Print_Area" localSheetId="1">'COMPOSIÇÃO DE PREÇO UNITÁRIO'!$A$4:$I$70</definedName>
    <definedName name="_xlnm.Print_Area" localSheetId="3">'cronograma padrão'!$A$1:$K$44</definedName>
    <definedName name="_xlnm.Print_Area" localSheetId="2">'planilha padrão setop'!$A$1:$H$42</definedName>
  </definedNames>
  <calcPr fullCalcOnLoad="1"/>
</workbook>
</file>

<file path=xl/sharedStrings.xml><?xml version="1.0" encoding="utf-8"?>
<sst xmlns="http://schemas.openxmlformats.org/spreadsheetml/2006/main" count="265" uniqueCount="141">
  <si>
    <t>M³</t>
  </si>
  <si>
    <t>UND</t>
  </si>
  <si>
    <t>M</t>
  </si>
  <si>
    <t>M²</t>
  </si>
  <si>
    <t>REDE TUBULAR DE CONCRETO CLASSE  D=1000 MM(BUEIRO MANILHAS)</t>
  </si>
  <si>
    <t>TOTAL</t>
  </si>
  <si>
    <t>COMPOSIÇÃO DE CUSTOS</t>
  </si>
  <si>
    <t>CÓDIGO</t>
  </si>
  <si>
    <t>DESCRIÇÃO</t>
  </si>
  <si>
    <t>UNIDADE</t>
  </si>
  <si>
    <t>QUANTIDADE</t>
  </si>
  <si>
    <t>CUSTO UNITÁRIO</t>
  </si>
  <si>
    <t>CUSTO TOTAL</t>
  </si>
  <si>
    <t>h</t>
  </si>
  <si>
    <t>MEMÓRIA DE CÁLCULO DOS QUANTITATIVOS DAS ESTRADAS VICINAIS</t>
  </si>
  <si>
    <t>CÁLCULOS:</t>
  </si>
  <si>
    <t>TRECHO</t>
  </si>
  <si>
    <t>EXTENSÃO (m)</t>
  </si>
  <si>
    <t>LIMPEZA DA JAZIDA(m²)</t>
  </si>
  <si>
    <t>REGULARIZAÇÃO E REFORÇO DO SUBLEITO (m²)</t>
  </si>
  <si>
    <t>REVESTIMENTO PRIMÁRIO (m3)</t>
  </si>
  <si>
    <t>MOMENTO EXTRAORDINÁRIO DE TRANSPORTE (m3xkm)</t>
  </si>
  <si>
    <t>DMT MEDIO (KM)</t>
  </si>
  <si>
    <t>TRECHO 1  MUNICÍPIO DE PIRAPORA MG  A PEDRA DE SANTANA</t>
  </si>
  <si>
    <t>REDE TUBULAR DE CONCRETO</t>
  </si>
  <si>
    <t>ESCAVADEIRA HIDRÁULICA</t>
  </si>
  <si>
    <t>EQUIPAMENTOS</t>
  </si>
  <si>
    <t>MÃO DE OBRA</t>
  </si>
  <si>
    <t>ENCARREGADO DE TURMA</t>
  </si>
  <si>
    <t>PEDREIRO</t>
  </si>
  <si>
    <t>SERVENTE</t>
  </si>
  <si>
    <t>MATERIAIS</t>
  </si>
  <si>
    <t>ARGAMASSA DE CIMENTO E AREIA 1:3</t>
  </si>
  <si>
    <t>TUBO DE CONCRETO CA1 :1,00 M</t>
  </si>
  <si>
    <t>TOTAL P /M</t>
  </si>
  <si>
    <t>PRODUTIVA</t>
  </si>
  <si>
    <t>IMPRODUTIVA</t>
  </si>
  <si>
    <t>C.HORA</t>
  </si>
  <si>
    <t xml:space="preserve">CUSTO </t>
  </si>
  <si>
    <t>CONSUMO</t>
  </si>
  <si>
    <t>C.UNITÁRIO</t>
  </si>
  <si>
    <t>SALÁRIO</t>
  </si>
  <si>
    <t>PRODUÇÃO DA EQUIPE 4,00 CUSTO UNITÁRIO TOTAL                                                                    197,43</t>
  </si>
  <si>
    <t>CUSTO UNITÁRIO EXECUÇÃO                                                                                                                 49,36</t>
  </si>
  <si>
    <t>BSTC DIAM 1,00 M CORPO</t>
  </si>
  <si>
    <t>CONCRETO ESTRUTURAL FCK 15 MPA</t>
  </si>
  <si>
    <t>FORMA PLANA PARA ESTRUTURA</t>
  </si>
  <si>
    <t>EM TÁBUA DE PINHO</t>
  </si>
  <si>
    <t>REATERRO DE VALAS PARA BUEIRO</t>
  </si>
  <si>
    <t>COMPACTADOR PLACA VIBRÁTÓRIA</t>
  </si>
  <si>
    <t>PRODUÇÃO DA EQUIPE 4,00 CUSTO UNITÁRIO TOTAL                                                                         14,64</t>
  </si>
  <si>
    <t>CUSTO UNITÁRIO EXECUÇÃO                                                                                                                14,64</t>
  </si>
  <si>
    <t>TOTAL P /M3</t>
  </si>
  <si>
    <t>DESCIDA D'ÁGUA EXECUÇÃO ,INC.ESCAVAÇÃO,REMOÇÃO,TRANSPORTEDO MATERIAL ESCAVADO NO CANTEIRO DE OBRAS, FORNEC.E TRANSPORTE DE TODOS MATEIRAIS</t>
  </si>
  <si>
    <t>ESCAVAÇÃO MANUAL ATÉ 1,50 M PROF.</t>
  </si>
  <si>
    <t>M³ X H</t>
  </si>
  <si>
    <t>M3</t>
  </si>
  <si>
    <t xml:space="preserve"> CAIXA COLETORA  DR -CX 01 BSTC 1,00 H,=1,60M</t>
  </si>
  <si>
    <t>EM CHAPA MADEIRA RESINADA 20 MM</t>
  </si>
  <si>
    <t>TOTAL P /UNIDADE</t>
  </si>
  <si>
    <t>BSTC DIAM 1,00 M CORPO (incluindo berço)</t>
  </si>
  <si>
    <t>03 TRECHOS= 4,27X1,60*3*3*1,3=80,02 M³</t>
  </si>
  <si>
    <t>08 TRECHOS MÉDIA ADOTADA COMPRIMENTO 2,20 MTS , LOGO 8*2,20=17,60 OBS:ATENTAR PARA O  PADRÃO PROJETO BÁSICO</t>
  </si>
  <si>
    <t>04 TRECHOS X 5,00=20,00M  OBS:LOCALIZAÇÃO PROJETO</t>
  </si>
  <si>
    <t>04 UNIDADES  LOCALIZAÇÃO PROJETO MEDIDAS 140*1,60*1,65</t>
  </si>
  <si>
    <t>OBRA:  ENCASCALHAMENTO DE ESTRADAS VICINAIS PIRAPORA MG ESTRADA PARA PEDRA DE SANTANA</t>
  </si>
  <si>
    <t>PROD</t>
  </si>
  <si>
    <t>IIO-PLA-005</t>
  </si>
  <si>
    <t>OBR-VIA-125</t>
  </si>
  <si>
    <t>OBR-VIA-295</t>
  </si>
  <si>
    <t>EXECUÇÃO DE ENCASCALHAMENTO, INCLUINDO ESCAVAÇÃO, CARGA E DESCARGA, UMIDECIMENTO E ESPALHAMENTO DO MATERIAL, EXCLUSIVE FORNECIMENTO E TRANSPORTE DO MATERIAL</t>
  </si>
  <si>
    <t>OBR-VIA-345</t>
  </si>
  <si>
    <t>A N E X O   I I I - MODELO</t>
  </si>
  <si>
    <t>CRONOGRAMA FÍSICO-FINANCEIRO</t>
  </si>
  <si>
    <t xml:space="preserve">VALOR DO CONVÊNIO: </t>
  </si>
  <si>
    <t>ITEM</t>
  </si>
  <si>
    <t>ETAPAS/DESCRIÇÃO</t>
  </si>
  <si>
    <t>FÍSICO/ FINANCEIRO</t>
  </si>
  <si>
    <t>TOTAL  ETAPAS</t>
  </si>
  <si>
    <t>MÊS 1</t>
  </si>
  <si>
    <t>MÊS 2</t>
  </si>
  <si>
    <t>MÊS 3</t>
  </si>
  <si>
    <t>IIO-001</t>
  </si>
  <si>
    <t>INSTALAÇÕES INICIAIS DA OBRA</t>
  </si>
  <si>
    <t>Físico %</t>
  </si>
  <si>
    <t>Financeiro</t>
  </si>
  <si>
    <t>OBR-001</t>
  </si>
  <si>
    <t>OBRAS VIÁRIAS</t>
  </si>
  <si>
    <t>DRE-001</t>
  </si>
  <si>
    <t xml:space="preserve">DRENAGEM  </t>
  </si>
  <si>
    <t xml:space="preserve"> </t>
  </si>
  <si>
    <t>Observações:</t>
  </si>
  <si>
    <t>Carimbo e assinatura do engenheiro responsável técnico pela elaboração do cronograma</t>
  </si>
  <si>
    <t>CREA</t>
  </si>
  <si>
    <t>Carimbo e assinatura do prefeito</t>
  </si>
  <si>
    <t>A N E X O   I I - MODELO</t>
  </si>
  <si>
    <t>PLANILHA ORÇAMENTÁRIA DE CUSTOS</t>
  </si>
  <si>
    <r>
      <t xml:space="preserve">FOLHA Nº: </t>
    </r>
    <r>
      <rPr>
        <b/>
        <sz val="10"/>
        <color indexed="10"/>
        <rFont val="Arial"/>
        <family val="2"/>
      </rPr>
      <t>01/01</t>
    </r>
  </si>
  <si>
    <t xml:space="preserve">FORMA DE EXECUÇÃO: </t>
  </si>
  <si>
    <t>(    )</t>
  </si>
  <si>
    <t>DIRETA</t>
  </si>
  <si>
    <r>
      <t xml:space="preserve">(  </t>
    </r>
    <r>
      <rPr>
        <b/>
        <sz val="10"/>
        <color indexed="10"/>
        <rFont val="Arial"/>
        <family val="2"/>
      </rPr>
      <t xml:space="preserve">x </t>
    </r>
    <r>
      <rPr>
        <b/>
        <sz val="10"/>
        <rFont val="Arial"/>
        <family val="2"/>
      </rPr>
      <t xml:space="preserve"> )</t>
    </r>
  </si>
  <si>
    <t>INDIRETA</t>
  </si>
  <si>
    <t>LDI</t>
  </si>
  <si>
    <t>PREÇO UNITÁRIO S/ LDI</t>
  </si>
  <si>
    <t>PREÇO UNITÁRIO C/ LDI</t>
  </si>
  <si>
    <t>PREÇO TOTAL</t>
  </si>
  <si>
    <t>1.1</t>
  </si>
  <si>
    <t>M2</t>
  </si>
  <si>
    <t>FORNECIMENTO E COLOCAÇÃO DE PLACA DE OBRA EM CHAPA GALVANIZADA (3,00 X 1,50 M) - GOVERNO DO ESTADO</t>
  </si>
  <si>
    <t>UN</t>
  </si>
  <si>
    <t>2.1</t>
  </si>
  <si>
    <t>2.2</t>
  </si>
  <si>
    <t>M3XKM</t>
  </si>
  <si>
    <t>TRANSPORTE DE AGREGADO DMT DE 0 A 10 KM</t>
  </si>
  <si>
    <t>3.1</t>
  </si>
  <si>
    <t>TOTAL GERAL DA OBRA</t>
  </si>
  <si>
    <t>Carimbo e assinatura do engenheiro responsável técnico pela elaboração da planilha</t>
  </si>
  <si>
    <t>COMP.UNIT.</t>
  </si>
  <si>
    <t>REGULARIZAÇÃO DO SUBLEITO COM PROCTOR NORMAL</t>
  </si>
  <si>
    <t>3.2</t>
  </si>
  <si>
    <t>3.3</t>
  </si>
  <si>
    <t>3.4</t>
  </si>
  <si>
    <t>3.5</t>
  </si>
  <si>
    <r>
      <t xml:space="preserve">PREFEITURA: </t>
    </r>
    <r>
      <rPr>
        <b/>
        <sz val="10"/>
        <color indexed="10"/>
        <rFont val="Arial"/>
        <family val="2"/>
      </rPr>
      <t>PREFEITURA MUNICIPAL DE PIRAPORA MG</t>
    </r>
  </si>
  <si>
    <r>
      <t xml:space="preserve">OBRA: </t>
    </r>
    <r>
      <rPr>
        <b/>
        <sz val="10"/>
        <color indexed="10"/>
        <rFont val="Arial"/>
        <family val="2"/>
      </rPr>
      <t>RECUPERAÇÃO DE ESTRADA VICINAL</t>
    </r>
  </si>
  <si>
    <r>
      <t xml:space="preserve">REGIÃO/MÊS DE REFERÊNCIA: </t>
    </r>
    <r>
      <rPr>
        <b/>
        <sz val="10"/>
        <color indexed="10"/>
        <rFont val="Arial"/>
        <family val="2"/>
      </rPr>
      <t>Região Norte - Fev 2012</t>
    </r>
  </si>
  <si>
    <r>
      <t xml:space="preserve">PRAZO DE EXECUÇÃO: </t>
    </r>
    <r>
      <rPr>
        <b/>
        <sz val="10"/>
        <color indexed="10"/>
        <rFont val="Arial"/>
        <family val="2"/>
      </rPr>
      <t>3 Meses</t>
    </r>
  </si>
  <si>
    <r>
      <t xml:space="preserve">DATA: </t>
    </r>
    <r>
      <rPr>
        <b/>
        <sz val="10"/>
        <color indexed="10"/>
        <rFont val="Arial"/>
        <family val="2"/>
      </rPr>
      <t>29/05/2012</t>
    </r>
  </si>
  <si>
    <t>PREFEITURA: PREFEITURA MUNICIPAL DE PIRAPORA MG</t>
  </si>
  <si>
    <t>LOCAL:ESTRADA PEDRA DE SANTANA A CORREGO ONÇA</t>
  </si>
  <si>
    <t>03 TRECHOS X 6,00=18,00M  OBS:LOCALIZAÇÃO PROJETO</t>
  </si>
  <si>
    <t>DRE-DES-005</t>
  </si>
  <si>
    <t>DESCIDA D´ÁGUA TIPO DEGRAU DN 500, EXCLUSIVE BOTA FORA</t>
  </si>
  <si>
    <t>obs:</t>
  </si>
  <si>
    <t>Mobilização e Desmobilização e barracão de obra a cargo da Prefeitura.</t>
  </si>
  <si>
    <t>2.3</t>
  </si>
  <si>
    <r>
      <t xml:space="preserve">LOCAL: </t>
    </r>
    <r>
      <rPr>
        <b/>
        <sz val="10"/>
        <color indexed="10"/>
        <rFont val="Arial"/>
        <family val="2"/>
      </rPr>
      <t>ESTRADA PEDRA DE SANTANA A CORREGO /PONTE UNIAGRO</t>
    </r>
  </si>
  <si>
    <r>
      <t xml:space="preserve">DATA: </t>
    </r>
    <r>
      <rPr>
        <b/>
        <sz val="8"/>
        <color indexed="10"/>
        <rFont val="Arial"/>
        <family val="2"/>
      </rPr>
      <t>29/05/2012</t>
    </r>
  </si>
  <si>
    <r>
      <t xml:space="preserve">OBRA: </t>
    </r>
    <r>
      <rPr>
        <b/>
        <sz val="8"/>
        <color indexed="10"/>
        <rFont val="Arial"/>
        <family val="2"/>
      </rPr>
      <t>RECUPERAÇÃO DE ESTRADAS VICINAIS</t>
    </r>
  </si>
  <si>
    <r>
      <t xml:space="preserve">PRAZO DA OBRA: </t>
    </r>
    <r>
      <rPr>
        <b/>
        <sz val="8"/>
        <color indexed="10"/>
        <rFont val="Arial"/>
        <family val="2"/>
      </rPr>
      <t>03 meses</t>
    </r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</si>
</sst>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00000"/>
    <numFmt numFmtId="173" formatCode="#,##0.0000"/>
    <numFmt numFmtId="174" formatCode="&quot;R$ &quot;#,##0.00"/>
    <numFmt numFmtId="175" formatCode="#,##0.000"/>
    <numFmt numFmtId="176" formatCode="#,##0.0"/>
    <numFmt numFmtId="177" formatCode="0.000"/>
    <numFmt numFmtId="178" formatCode="0.0"/>
  </numFmts>
  <fonts count="47"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sz val="9"/>
      <name val="Verdana"/>
      <family val="2"/>
    </font>
    <font>
      <sz val="8"/>
      <name val="Arial"/>
      <family val="2"/>
    </font>
    <font>
      <b/>
      <sz val="9"/>
      <name val="Verdana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7"/>
      <color indexed="8"/>
      <name val="Arial"/>
      <family val="2"/>
    </font>
    <font>
      <b/>
      <sz val="8"/>
      <color indexed="10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2" fillId="11" borderId="0" applyNumberFormat="0" applyBorder="0" applyAlignment="0" applyProtection="0"/>
    <xf numFmtId="0" fontId="23" fillId="2" borderId="1" applyNumberFormat="0" applyAlignment="0" applyProtection="0"/>
    <xf numFmtId="0" fontId="24" fillId="12" borderId="2" applyNumberFormat="0" applyAlignment="0" applyProtection="0"/>
    <xf numFmtId="0" fontId="25" fillId="0" borderId="3" applyNumberFormat="0" applyFill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6" fillId="3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6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31" fillId="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34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286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50" applyFont="1">
      <alignment/>
      <protection/>
    </xf>
    <xf numFmtId="0" fontId="7" fillId="0" borderId="0" xfId="50" applyFont="1">
      <alignment/>
      <protection/>
    </xf>
    <xf numFmtId="4" fontId="7" fillId="0" borderId="0" xfId="50" applyNumberFormat="1" applyFont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43" fontId="12" fillId="0" borderId="13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43" fontId="12" fillId="0" borderId="13" xfId="0" applyNumberFormat="1" applyFont="1" applyBorder="1" applyAlignment="1">
      <alignment vertical="center"/>
    </xf>
    <xf numFmtId="43" fontId="12" fillId="0" borderId="14" xfId="0" applyNumberFormat="1" applyFont="1" applyBorder="1" applyAlignment="1">
      <alignment vertical="center"/>
    </xf>
    <xf numFmtId="43" fontId="13" fillId="0" borderId="0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43" fontId="14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16" fillId="0" borderId="15" xfId="0" applyFont="1" applyBorder="1" applyAlignment="1">
      <alignment horizontal="left" vertical="center" wrapText="1"/>
    </xf>
    <xf numFmtId="0" fontId="6" fillId="0" borderId="15" xfId="50" applyNumberFormat="1" applyFont="1" applyBorder="1" applyAlignment="1">
      <alignment horizontal="justify" vertical="center"/>
      <protection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10" fontId="3" fillId="2" borderId="0" xfId="0" applyNumberFormat="1" applyFont="1" applyFill="1" applyAlignment="1">
      <alignment horizontal="left"/>
    </xf>
    <xf numFmtId="0" fontId="5" fillId="2" borderId="10" xfId="0" applyFont="1" applyFill="1" applyBorder="1" applyAlignment="1">
      <alignment horizontal="center"/>
    </xf>
    <xf numFmtId="0" fontId="5" fillId="2" borderId="10" xfId="50" applyFont="1" applyFill="1" applyBorder="1" applyAlignment="1">
      <alignment horizontal="center"/>
      <protection/>
    </xf>
    <xf numFmtId="0" fontId="5" fillId="2" borderId="10" xfId="50" applyFont="1" applyFill="1" applyBorder="1">
      <alignment/>
      <protection/>
    </xf>
    <xf numFmtId="2" fontId="5" fillId="2" borderId="10" xfId="50" applyNumberFormat="1" applyFont="1" applyFill="1" applyBorder="1" applyAlignment="1">
      <alignment horizontal="center"/>
      <protection/>
    </xf>
    <xf numFmtId="2" fontId="5" fillId="2" borderId="10" xfId="50" applyNumberFormat="1" applyFont="1" applyFill="1" applyBorder="1">
      <alignment/>
      <protection/>
    </xf>
    <xf numFmtId="0" fontId="4" fillId="2" borderId="10" xfId="50" applyFont="1" applyFill="1" applyBorder="1">
      <alignment/>
      <protection/>
    </xf>
    <xf numFmtId="0" fontId="4" fillId="2" borderId="10" xfId="50" applyFont="1" applyFill="1" applyBorder="1" applyAlignment="1">
      <alignment horizontal="center"/>
      <protection/>
    </xf>
    <xf numFmtId="2" fontId="4" fillId="2" borderId="10" xfId="50" applyNumberFormat="1" applyFont="1" applyFill="1" applyBorder="1">
      <alignment/>
      <protection/>
    </xf>
    <xf numFmtId="0" fontId="5" fillId="2" borderId="16" xfId="50" applyFont="1" applyFill="1" applyBorder="1">
      <alignment/>
      <protection/>
    </xf>
    <xf numFmtId="0" fontId="5" fillId="2" borderId="16" xfId="50" applyFont="1" applyFill="1" applyBorder="1" applyAlignment="1">
      <alignment horizontal="center"/>
      <protection/>
    </xf>
    <xf numFmtId="4" fontId="5" fillId="2" borderId="16" xfId="50" applyNumberFormat="1" applyFont="1" applyFill="1" applyBorder="1" applyAlignment="1">
      <alignment horizontal="right"/>
      <protection/>
    </xf>
    <xf numFmtId="0" fontId="15" fillId="2" borderId="0" xfId="0" applyFont="1" applyFill="1" applyAlignment="1">
      <alignment/>
    </xf>
    <xf numFmtId="2" fontId="15" fillId="2" borderId="10" xfId="0" applyNumberFormat="1" applyFont="1" applyFill="1" applyBorder="1" applyAlignment="1">
      <alignment/>
    </xf>
    <xf numFmtId="4" fontId="5" fillId="2" borderId="16" xfId="50" applyNumberFormat="1" applyFont="1" applyFill="1" applyBorder="1" applyAlignment="1">
      <alignment horizontal="left"/>
      <protection/>
    </xf>
    <xf numFmtId="4" fontId="5" fillId="2" borderId="10" xfId="50" applyNumberFormat="1" applyFont="1" applyFill="1" applyBorder="1" applyAlignment="1">
      <alignment horizontal="right"/>
      <protection/>
    </xf>
    <xf numFmtId="4" fontId="5" fillId="2" borderId="11" xfId="50" applyNumberFormat="1" applyFont="1" applyFill="1" applyBorder="1" applyAlignment="1">
      <alignment horizontal="left"/>
      <protection/>
    </xf>
    <xf numFmtId="0" fontId="0" fillId="2" borderId="16" xfId="0" applyFill="1" applyBorder="1" applyAlignment="1">
      <alignment/>
    </xf>
    <xf numFmtId="4" fontId="4" fillId="2" borderId="11" xfId="50" applyNumberFormat="1" applyFont="1" applyFill="1" applyBorder="1" applyAlignment="1">
      <alignment horizontal="left"/>
      <protection/>
    </xf>
    <xf numFmtId="0" fontId="0" fillId="2" borderId="17" xfId="0" applyFill="1" applyBorder="1" applyAlignment="1">
      <alignment/>
    </xf>
    <xf numFmtId="0" fontId="15" fillId="2" borderId="10" xfId="0" applyFont="1" applyFill="1" applyBorder="1" applyAlignment="1">
      <alignment horizontal="center"/>
    </xf>
    <xf numFmtId="4" fontId="5" fillId="2" borderId="10" xfId="50" applyNumberFormat="1" applyFont="1" applyFill="1" applyBorder="1" applyAlignment="1">
      <alignment horizontal="left"/>
      <protection/>
    </xf>
    <xf numFmtId="0" fontId="15" fillId="2" borderId="10" xfId="0" applyFont="1" applyFill="1" applyBorder="1" applyAlignment="1">
      <alignment/>
    </xf>
    <xf numFmtId="4" fontId="5" fillId="2" borderId="18" xfId="50" applyNumberFormat="1" applyFont="1" applyFill="1" applyBorder="1" applyAlignment="1">
      <alignment horizontal="left"/>
      <protection/>
    </xf>
    <xf numFmtId="0" fontId="0" fillId="2" borderId="19" xfId="0" applyFill="1" applyBorder="1" applyAlignment="1">
      <alignment/>
    </xf>
    <xf numFmtId="174" fontId="0" fillId="2" borderId="20" xfId="0" applyNumberFormat="1" applyFill="1" applyBorder="1" applyAlignment="1">
      <alignment/>
    </xf>
    <xf numFmtId="0" fontId="4" fillId="2" borderId="18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0" fontId="0" fillId="2" borderId="10" xfId="0" applyFill="1" applyBorder="1" applyAlignment="1">
      <alignment/>
    </xf>
    <xf numFmtId="4" fontId="4" fillId="2" borderId="10" xfId="50" applyNumberFormat="1" applyFont="1" applyFill="1" applyBorder="1" applyAlignment="1">
      <alignment horizontal="left"/>
      <protection/>
    </xf>
    <xf numFmtId="0" fontId="0" fillId="2" borderId="10" xfId="0" applyFill="1" applyBorder="1" applyAlignment="1">
      <alignment horizontal="center"/>
    </xf>
    <xf numFmtId="0" fontId="4" fillId="2" borderId="19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0" fillId="2" borderId="17" xfId="0" applyFill="1" applyBorder="1" applyAlignment="1">
      <alignment horizontal="center"/>
    </xf>
    <xf numFmtId="2" fontId="15" fillId="2" borderId="10" xfId="0" applyNumberFormat="1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0" fontId="5" fillId="2" borderId="17" xfId="50" applyFont="1" applyFill="1" applyBorder="1" applyAlignment="1">
      <alignment horizontal="center"/>
      <protection/>
    </xf>
    <xf numFmtId="0" fontId="15" fillId="2" borderId="17" xfId="0" applyFont="1" applyFill="1" applyBorder="1" applyAlignment="1">
      <alignment horizontal="center"/>
    </xf>
    <xf numFmtId="2" fontId="15" fillId="2" borderId="17" xfId="0" applyNumberFormat="1" applyFont="1" applyFill="1" applyBorder="1" applyAlignment="1">
      <alignment/>
    </xf>
    <xf numFmtId="2" fontId="15" fillId="2" borderId="17" xfId="0" applyNumberFormat="1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2" fontId="15" fillId="2" borderId="16" xfId="0" applyNumberFormat="1" applyFont="1" applyFill="1" applyBorder="1" applyAlignment="1">
      <alignment/>
    </xf>
    <xf numFmtId="4" fontId="5" fillId="2" borderId="17" xfId="50" applyNumberFormat="1" applyFont="1" applyFill="1" applyBorder="1" applyAlignment="1">
      <alignment horizontal="left"/>
      <protection/>
    </xf>
    <xf numFmtId="0" fontId="0" fillId="2" borderId="16" xfId="0" applyFill="1" applyBorder="1" applyAlignment="1">
      <alignment horizontal="center"/>
    </xf>
    <xf numFmtId="2" fontId="4" fillId="2" borderId="10" xfId="50" applyNumberFormat="1" applyFont="1" applyFill="1" applyBorder="1" applyAlignment="1">
      <alignment horizontal="center"/>
      <protection/>
    </xf>
    <xf numFmtId="2" fontId="5" fillId="2" borderId="16" xfId="50" applyNumberFormat="1" applyFont="1" applyFill="1" applyBorder="1" applyAlignment="1">
      <alignment horizontal="center"/>
      <protection/>
    </xf>
    <xf numFmtId="2" fontId="5" fillId="2" borderId="16" xfId="50" applyNumberFormat="1" applyFont="1" applyFill="1" applyBorder="1" applyAlignment="1">
      <alignment horizontal="right"/>
      <protection/>
    </xf>
    <xf numFmtId="2" fontId="5" fillId="2" borderId="10" xfId="50" applyNumberFormat="1" applyFont="1" applyFill="1" applyBorder="1" applyAlignment="1">
      <alignment horizontal="right"/>
      <protection/>
    </xf>
    <xf numFmtId="2" fontId="0" fillId="2" borderId="16" xfId="0" applyNumberFormat="1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2" xfId="0" applyFill="1" applyBorder="1" applyAlignment="1">
      <alignment wrapText="1"/>
    </xf>
    <xf numFmtId="0" fontId="0" fillId="2" borderId="23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10" fontId="0" fillId="2" borderId="0" xfId="0" applyNumberFormat="1" applyFill="1" applyAlignment="1">
      <alignment/>
    </xf>
    <xf numFmtId="4" fontId="0" fillId="2" borderId="0" xfId="0" applyNumberFormat="1" applyFill="1" applyAlignment="1">
      <alignment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7" fillId="2" borderId="24" xfId="0" applyFont="1" applyFill="1" applyBorder="1" applyAlignment="1">
      <alignment wrapText="1"/>
    </xf>
    <xf numFmtId="0" fontId="7" fillId="2" borderId="25" xfId="0" applyFont="1" applyFill="1" applyBorder="1" applyAlignment="1">
      <alignment wrapText="1"/>
    </xf>
    <xf numFmtId="0" fontId="7" fillId="2" borderId="26" xfId="0" applyFont="1" applyFill="1" applyBorder="1" applyAlignment="1">
      <alignment wrapText="1"/>
    </xf>
    <xf numFmtId="0" fontId="0" fillId="2" borderId="27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8" xfId="0" applyFill="1" applyBorder="1" applyAlignment="1">
      <alignment/>
    </xf>
    <xf numFmtId="0" fontId="6" fillId="2" borderId="0" xfId="0" applyFont="1" applyFill="1" applyAlignment="1">
      <alignment/>
    </xf>
    <xf numFmtId="0" fontId="7" fillId="2" borderId="29" xfId="0" applyFont="1" applyFill="1" applyBorder="1" applyAlignment="1">
      <alignment wrapText="1"/>
    </xf>
    <xf numFmtId="0" fontId="0" fillId="0" borderId="30" xfId="0" applyBorder="1" applyAlignment="1">
      <alignment vertical="center"/>
    </xf>
    <xf numFmtId="0" fontId="7" fillId="2" borderId="0" xfId="0" applyFont="1" applyFill="1" applyBorder="1" applyAlignment="1">
      <alignment wrapText="1"/>
    </xf>
    <xf numFmtId="0" fontId="7" fillId="2" borderId="30" xfId="0" applyFont="1" applyFill="1" applyBorder="1" applyAlignment="1">
      <alignment wrapText="1"/>
    </xf>
    <xf numFmtId="0" fontId="0" fillId="0" borderId="31" xfId="0" applyBorder="1" applyAlignment="1">
      <alignment vertical="center"/>
    </xf>
    <xf numFmtId="0" fontId="7" fillId="2" borderId="32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33" xfId="0" applyFont="1" applyFill="1" applyBorder="1" applyAlignment="1">
      <alignment/>
    </xf>
    <xf numFmtId="0" fontId="7" fillId="2" borderId="29" xfId="0" applyFont="1" applyFill="1" applyBorder="1" applyAlignment="1">
      <alignment/>
    </xf>
    <xf numFmtId="0" fontId="0" fillId="2" borderId="0" xfId="0" applyFill="1" applyBorder="1" applyAlignment="1">
      <alignment wrapText="1"/>
    </xf>
    <xf numFmtId="0" fontId="13" fillId="0" borderId="0" xfId="0" applyFont="1" applyBorder="1" applyAlignment="1">
      <alignment horizontal="center" vertical="center"/>
    </xf>
    <xf numFmtId="0" fontId="13" fillId="0" borderId="31" xfId="0" applyFont="1" applyBorder="1" applyAlignment="1">
      <alignment vertical="center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6" fillId="2" borderId="29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31" xfId="0" applyFill="1" applyBorder="1" applyAlignment="1">
      <alignment/>
    </xf>
    <xf numFmtId="0" fontId="40" fillId="2" borderId="29" xfId="0" applyFont="1" applyFill="1" applyBorder="1" applyAlignment="1">
      <alignment/>
    </xf>
    <xf numFmtId="0" fontId="40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right"/>
    </xf>
    <xf numFmtId="0" fontId="20" fillId="2" borderId="34" xfId="0" applyFont="1" applyFill="1" applyBorder="1" applyAlignment="1">
      <alignment/>
    </xf>
    <xf numFmtId="0" fontId="20" fillId="2" borderId="35" xfId="0" applyFont="1" applyFill="1" applyBorder="1" applyAlignment="1">
      <alignment wrapText="1"/>
    </xf>
    <xf numFmtId="0" fontId="0" fillId="2" borderId="35" xfId="0" applyFill="1" applyBorder="1" applyAlignment="1">
      <alignment/>
    </xf>
    <xf numFmtId="0" fontId="0" fillId="2" borderId="36" xfId="0" applyFill="1" applyBorder="1" applyAlignment="1">
      <alignment/>
    </xf>
    <xf numFmtId="0" fontId="0" fillId="2" borderId="37" xfId="0" applyFill="1" applyBorder="1" applyAlignment="1">
      <alignment/>
    </xf>
    <xf numFmtId="0" fontId="0" fillId="2" borderId="38" xfId="0" applyFill="1" applyBorder="1" applyAlignment="1">
      <alignment/>
    </xf>
    <xf numFmtId="0" fontId="0" fillId="0" borderId="0" xfId="0" applyAlignment="1">
      <alignment/>
    </xf>
    <xf numFmtId="0" fontId="7" fillId="0" borderId="22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center" vertical="center"/>
    </xf>
    <xf numFmtId="10" fontId="39" fillId="0" borderId="42" xfId="52" applyNumberFormat="1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49" fontId="41" fillId="0" borderId="47" xfId="0" applyNumberFormat="1" applyFont="1" applyBorder="1" applyAlignment="1">
      <alignment horizontal="center" vertical="center" wrapText="1"/>
    </xf>
    <xf numFmtId="0" fontId="41" fillId="0" borderId="47" xfId="0" applyFont="1" applyBorder="1" applyAlignment="1">
      <alignment horizontal="left" vertical="center" wrapText="1"/>
    </xf>
    <xf numFmtId="2" fontId="42" fillId="0" borderId="47" xfId="54" applyNumberFormat="1" applyFont="1" applyFill="1" applyBorder="1" applyAlignment="1">
      <alignment horizontal="center" vertical="center" wrapText="1"/>
    </xf>
    <xf numFmtId="4" fontId="42" fillId="0" borderId="47" xfId="0" applyNumberFormat="1" applyFont="1" applyBorder="1" applyAlignment="1">
      <alignment horizontal="center" vertical="center" wrapText="1"/>
    </xf>
    <xf numFmtId="4" fontId="42" fillId="0" borderId="48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2" fillId="0" borderId="49" xfId="0" applyFont="1" applyBorder="1" applyAlignment="1">
      <alignment horizontal="center" vertical="center" wrapText="1"/>
    </xf>
    <xf numFmtId="49" fontId="42" fillId="0" borderId="15" xfId="0" applyNumberFormat="1" applyFont="1" applyBorder="1" applyAlignment="1">
      <alignment horizontal="center" vertical="center" wrapText="1"/>
    </xf>
    <xf numFmtId="0" fontId="42" fillId="0" borderId="15" xfId="0" applyFont="1" applyBorder="1" applyAlignment="1">
      <alignment horizontal="left" vertical="center" wrapText="1"/>
    </xf>
    <xf numFmtId="2" fontId="42" fillId="0" borderId="15" xfId="54" applyNumberFormat="1" applyFont="1" applyFill="1" applyBorder="1" applyAlignment="1">
      <alignment horizontal="center" vertical="center" wrapText="1"/>
    </xf>
    <xf numFmtId="4" fontId="42" fillId="0" borderId="15" xfId="0" applyNumberFormat="1" applyFont="1" applyBorder="1" applyAlignment="1">
      <alignment horizontal="center" vertical="center" wrapText="1"/>
    </xf>
    <xf numFmtId="4" fontId="42" fillId="0" borderId="5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1" fillId="0" borderId="49" xfId="0" applyFont="1" applyBorder="1" applyAlignment="1">
      <alignment horizontal="center" vertical="center" wrapText="1"/>
    </xf>
    <xf numFmtId="49" fontId="41" fillId="0" borderId="15" xfId="0" applyNumberFormat="1" applyFont="1" applyBorder="1" applyAlignment="1">
      <alignment horizontal="center" vertical="center" wrapText="1"/>
    </xf>
    <xf numFmtId="0" fontId="41" fillId="0" borderId="15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center" vertical="center" wrapText="1"/>
    </xf>
    <xf numFmtId="4" fontId="41" fillId="0" borderId="51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0" fontId="38" fillId="2" borderId="52" xfId="0" applyNumberFormat="1" applyFont="1" applyFill="1" applyBorder="1" applyAlignment="1">
      <alignment vertical="top" wrapText="1"/>
    </xf>
    <xf numFmtId="43" fontId="0" fillId="0" borderId="15" xfId="0" applyNumberForma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left" wrapText="1"/>
    </xf>
    <xf numFmtId="0" fontId="11" fillId="2" borderId="53" xfId="0" applyFont="1" applyFill="1" applyBorder="1" applyAlignment="1">
      <alignment vertical="center"/>
    </xf>
    <xf numFmtId="0" fontId="11" fillId="2" borderId="54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 wrapText="1"/>
    </xf>
    <xf numFmtId="0" fontId="11" fillId="2" borderId="57" xfId="0" applyFont="1" applyFill="1" applyBorder="1" applyAlignment="1">
      <alignment horizontal="center" vertical="center"/>
    </xf>
    <xf numFmtId="49" fontId="38" fillId="2" borderId="52" xfId="0" applyNumberFormat="1" applyFont="1" applyFill="1" applyBorder="1" applyAlignment="1">
      <alignment horizontal="center" vertical="top" wrapText="1"/>
    </xf>
    <xf numFmtId="10" fontId="41" fillId="2" borderId="52" xfId="0" applyNumberFormat="1" applyFont="1" applyFill="1" applyBorder="1" applyAlignment="1">
      <alignment vertical="top" wrapText="1"/>
    </xf>
    <xf numFmtId="10" fontId="42" fillId="2" borderId="52" xfId="0" applyNumberFormat="1" applyFont="1" applyFill="1" applyBorder="1" applyAlignment="1">
      <alignment vertical="top" wrapText="1"/>
    </xf>
    <xf numFmtId="10" fontId="42" fillId="2" borderId="52" xfId="54" applyNumberFormat="1" applyFont="1" applyFill="1" applyBorder="1" applyAlignment="1">
      <alignment vertical="top" wrapText="1"/>
    </xf>
    <xf numFmtId="10" fontId="42" fillId="2" borderId="58" xfId="0" applyNumberFormat="1" applyFont="1" applyFill="1" applyBorder="1" applyAlignment="1">
      <alignment vertical="top" wrapText="1"/>
    </xf>
    <xf numFmtId="49" fontId="38" fillId="2" borderId="59" xfId="0" applyNumberFormat="1" applyFont="1" applyFill="1" applyBorder="1" applyAlignment="1">
      <alignment horizontal="center" vertical="top" wrapText="1"/>
    </xf>
    <xf numFmtId="4" fontId="42" fillId="2" borderId="59" xfId="0" applyNumberFormat="1" applyFont="1" applyFill="1" applyBorder="1" applyAlignment="1">
      <alignment vertical="top" wrapText="1"/>
    </xf>
    <xf numFmtId="174" fontId="42" fillId="2" borderId="59" xfId="0" applyNumberFormat="1" applyFont="1" applyFill="1" applyBorder="1" applyAlignment="1">
      <alignment vertical="top" wrapText="1"/>
    </xf>
    <xf numFmtId="10" fontId="41" fillId="2" borderId="52" xfId="54" applyNumberFormat="1" applyFont="1" applyFill="1" applyBorder="1" applyAlignment="1">
      <alignment vertical="top" wrapText="1"/>
    </xf>
    <xf numFmtId="10" fontId="41" fillId="2" borderId="58" xfId="0" applyNumberFormat="1" applyFont="1" applyFill="1" applyBorder="1" applyAlignment="1">
      <alignment vertical="top" wrapText="1"/>
    </xf>
    <xf numFmtId="174" fontId="42" fillId="2" borderId="60" xfId="0" applyNumberFormat="1" applyFont="1" applyFill="1" applyBorder="1" applyAlignment="1">
      <alignment vertical="top" wrapText="1"/>
    </xf>
    <xf numFmtId="10" fontId="13" fillId="2" borderId="52" xfId="54" applyNumberFormat="1" applyFont="1" applyFill="1" applyBorder="1" applyAlignment="1">
      <alignment vertical="top" wrapText="1"/>
    </xf>
    <xf numFmtId="10" fontId="13" fillId="2" borderId="52" xfId="0" applyNumberFormat="1" applyFont="1" applyFill="1" applyBorder="1" applyAlignment="1">
      <alignment vertical="top" wrapText="1"/>
    </xf>
    <xf numFmtId="10" fontId="13" fillId="2" borderId="58" xfId="0" applyNumberFormat="1" applyFont="1" applyFill="1" applyBorder="1" applyAlignment="1">
      <alignment vertical="top" wrapText="1"/>
    </xf>
    <xf numFmtId="174" fontId="38" fillId="2" borderId="59" xfId="0" applyNumberFormat="1" applyFont="1" applyFill="1" applyBorder="1" applyAlignment="1">
      <alignment vertical="top" wrapText="1"/>
    </xf>
    <xf numFmtId="174" fontId="38" fillId="2" borderId="60" xfId="0" applyNumberFormat="1" applyFont="1" applyFill="1" applyBorder="1" applyAlignment="1">
      <alignment vertical="top" wrapText="1"/>
    </xf>
    <xf numFmtId="174" fontId="38" fillId="2" borderId="52" xfId="0" applyNumberFormat="1" applyFont="1" applyFill="1" applyBorder="1" applyAlignment="1">
      <alignment vertical="top" wrapText="1"/>
    </xf>
    <xf numFmtId="49" fontId="38" fillId="2" borderId="61" xfId="0" applyNumberFormat="1" applyFont="1" applyFill="1" applyBorder="1" applyAlignment="1">
      <alignment horizontal="center" vertical="top" wrapText="1"/>
    </xf>
    <xf numFmtId="49" fontId="46" fillId="2" borderId="62" xfId="0" applyNumberFormat="1" applyFont="1" applyFill="1" applyBorder="1" applyAlignment="1">
      <alignment horizontal="center" vertical="top" wrapText="1"/>
    </xf>
    <xf numFmtId="10" fontId="41" fillId="2" borderId="62" xfId="0" applyNumberFormat="1" applyFont="1" applyFill="1" applyBorder="1" applyAlignment="1">
      <alignment vertical="top" wrapText="1"/>
    </xf>
    <xf numFmtId="49" fontId="46" fillId="2" borderId="63" xfId="0" applyNumberFormat="1" applyFont="1" applyFill="1" applyBorder="1" applyAlignment="1">
      <alignment horizontal="center" vertical="top" wrapText="1"/>
    </xf>
    <xf numFmtId="174" fontId="41" fillId="2" borderId="63" xfId="0" applyNumberFormat="1" applyFont="1" applyFill="1" applyBorder="1" applyAlignment="1">
      <alignment vertical="top" wrapText="1"/>
    </xf>
    <xf numFmtId="174" fontId="41" fillId="2" borderId="64" xfId="0" applyNumberFormat="1" applyFont="1" applyFill="1" applyBorder="1" applyAlignment="1">
      <alignment vertical="top" wrapText="1"/>
    </xf>
    <xf numFmtId="43" fontId="0" fillId="0" borderId="15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4" fillId="2" borderId="19" xfId="0" applyFont="1" applyFill="1" applyBorder="1" applyAlignment="1">
      <alignment horizontal="left" wrapText="1"/>
    </xf>
    <xf numFmtId="0" fontId="4" fillId="2" borderId="20" xfId="0" applyFont="1" applyFill="1" applyBorder="1" applyAlignment="1">
      <alignment horizontal="left" wrapText="1"/>
    </xf>
    <xf numFmtId="4" fontId="5" fillId="2" borderId="18" xfId="50" applyNumberFormat="1" applyFont="1" applyFill="1" applyBorder="1" applyAlignment="1">
      <alignment horizontal="center"/>
      <protection/>
    </xf>
    <xf numFmtId="4" fontId="5" fillId="2" borderId="19" xfId="50" applyNumberFormat="1" applyFont="1" applyFill="1" applyBorder="1" applyAlignment="1">
      <alignment horizontal="center"/>
      <protection/>
    </xf>
    <xf numFmtId="4" fontId="5" fillId="2" borderId="20" xfId="50" applyNumberFormat="1" applyFont="1" applyFill="1" applyBorder="1" applyAlignment="1">
      <alignment horizontal="center"/>
      <protection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18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left" vertical="top"/>
    </xf>
    <xf numFmtId="0" fontId="7" fillId="0" borderId="66" xfId="0" applyFont="1" applyFill="1" applyBorder="1" applyAlignment="1">
      <alignment horizontal="left" vertical="top"/>
    </xf>
    <xf numFmtId="0" fontId="7" fillId="0" borderId="53" xfId="0" applyFont="1" applyFill="1" applyBorder="1" applyAlignment="1">
      <alignment horizontal="left" vertical="top"/>
    </xf>
    <xf numFmtId="0" fontId="7" fillId="0" borderId="55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left" vertical="center"/>
    </xf>
    <xf numFmtId="0" fontId="7" fillId="0" borderId="57" xfId="0" applyFont="1" applyFill="1" applyBorder="1" applyAlignment="1">
      <alignment horizontal="left" vertical="center"/>
    </xf>
    <xf numFmtId="0" fontId="7" fillId="0" borderId="67" xfId="0" applyFont="1" applyFill="1" applyBorder="1" applyAlignment="1">
      <alignment horizontal="left" vertical="top"/>
    </xf>
    <xf numFmtId="0" fontId="7" fillId="0" borderId="39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center"/>
    </xf>
    <xf numFmtId="0" fontId="7" fillId="0" borderId="68" xfId="0" applyFont="1" applyFill="1" applyBorder="1" applyAlignment="1">
      <alignment horizontal="left" vertical="center"/>
    </xf>
    <xf numFmtId="0" fontId="7" fillId="0" borderId="69" xfId="0" applyFont="1" applyFill="1" applyBorder="1" applyAlignment="1">
      <alignment horizontal="left" vertical="center"/>
    </xf>
    <xf numFmtId="0" fontId="7" fillId="0" borderId="67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45" fillId="2" borderId="73" xfId="0" applyFont="1" applyFill="1" applyBorder="1" applyAlignment="1">
      <alignment vertical="top" wrapText="1"/>
    </xf>
    <xf numFmtId="0" fontId="45" fillId="2" borderId="74" xfId="0" applyFont="1" applyFill="1" applyBorder="1" applyAlignment="1">
      <alignment vertical="top" wrapText="1"/>
    </xf>
    <xf numFmtId="0" fontId="45" fillId="2" borderId="59" xfId="0" applyFont="1" applyFill="1" applyBorder="1" applyAlignment="1">
      <alignment vertical="top" wrapText="1"/>
    </xf>
    <xf numFmtId="0" fontId="45" fillId="2" borderId="61" xfId="0" applyFont="1" applyFill="1" applyBorder="1" applyAlignment="1">
      <alignment vertical="top" wrapText="1"/>
    </xf>
    <xf numFmtId="0" fontId="11" fillId="2" borderId="75" xfId="0" applyFont="1" applyFill="1" applyBorder="1" applyAlignment="1">
      <alignment horizontal="center" vertical="center" wrapText="1"/>
    </xf>
    <xf numFmtId="0" fontId="11" fillId="2" borderId="72" xfId="0" applyFont="1" applyFill="1" applyBorder="1" applyAlignment="1">
      <alignment horizontal="center" vertical="center" wrapText="1"/>
    </xf>
    <xf numFmtId="0" fontId="11" fillId="2" borderId="71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49" fontId="38" fillId="2" borderId="73" xfId="0" applyNumberFormat="1" applyFont="1" applyFill="1" applyBorder="1" applyAlignment="1">
      <alignment vertical="top" wrapText="1"/>
    </xf>
    <xf numFmtId="49" fontId="38" fillId="2" borderId="59" xfId="0" applyNumberFormat="1" applyFont="1" applyFill="1" applyBorder="1" applyAlignment="1">
      <alignment vertical="top" wrapText="1"/>
    </xf>
    <xf numFmtId="0" fontId="45" fillId="2" borderId="76" xfId="0" applyFont="1" applyFill="1" applyBorder="1" applyAlignment="1">
      <alignment vertical="top" wrapText="1"/>
    </xf>
    <xf numFmtId="0" fontId="41" fillId="0" borderId="73" xfId="0" applyFont="1" applyBorder="1" applyAlignment="1">
      <alignment horizontal="center" vertical="center" wrapText="1"/>
    </xf>
    <xf numFmtId="49" fontId="41" fillId="0" borderId="59" xfId="0" applyNumberFormat="1" applyFont="1" applyBorder="1" applyAlignment="1">
      <alignment horizontal="center" vertical="center" wrapText="1"/>
    </xf>
    <xf numFmtId="0" fontId="41" fillId="0" borderId="76" xfId="0" applyFont="1" applyBorder="1" applyAlignment="1">
      <alignment horizontal="left" vertical="center" wrapText="1"/>
    </xf>
    <xf numFmtId="0" fontId="11" fillId="2" borderId="77" xfId="0" applyFont="1" applyFill="1" applyBorder="1" applyAlignment="1">
      <alignment horizontal="left" vertical="center"/>
    </xf>
    <xf numFmtId="0" fontId="11" fillId="2" borderId="41" xfId="0" applyFont="1" applyFill="1" applyBorder="1" applyAlignment="1">
      <alignment horizontal="left" vertical="center"/>
    </xf>
    <xf numFmtId="0" fontId="11" fillId="2" borderId="78" xfId="0" applyFont="1" applyFill="1" applyBorder="1" applyAlignment="1">
      <alignment horizontal="left" vertical="center"/>
    </xf>
    <xf numFmtId="0" fontId="11" fillId="2" borderId="79" xfId="0" applyFont="1" applyFill="1" applyBorder="1" applyAlignment="1">
      <alignment horizontal="left" vertical="center"/>
    </xf>
    <xf numFmtId="0" fontId="11" fillId="2" borderId="42" xfId="0" applyFont="1" applyFill="1" applyBorder="1" applyAlignment="1">
      <alignment horizontal="left" vertical="center"/>
    </xf>
    <xf numFmtId="0" fontId="41" fillId="0" borderId="80" xfId="0" applyFont="1" applyBorder="1" applyAlignment="1">
      <alignment horizontal="center" vertical="center" wrapText="1"/>
    </xf>
    <xf numFmtId="49" fontId="41" fillId="0" borderId="81" xfId="0" applyNumberFormat="1" applyFont="1" applyBorder="1" applyAlignment="1">
      <alignment horizontal="center" vertical="center" wrapText="1"/>
    </xf>
    <xf numFmtId="0" fontId="41" fillId="0" borderId="82" xfId="0" applyFont="1" applyBorder="1" applyAlignment="1">
      <alignment horizontal="left" vertical="center" wrapText="1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11" fillId="2" borderId="83" xfId="0" applyFont="1" applyFill="1" applyBorder="1" applyAlignment="1">
      <alignment horizontal="left" vertical="center"/>
    </xf>
    <xf numFmtId="0" fontId="11" fillId="2" borderId="30" xfId="0" applyFont="1" applyFill="1" applyBorder="1" applyAlignment="1">
      <alignment horizontal="left" vertical="center"/>
    </xf>
    <xf numFmtId="0" fontId="11" fillId="2" borderId="84" xfId="0" applyFont="1" applyFill="1" applyBorder="1" applyAlignment="1">
      <alignment horizontal="left" vertical="center"/>
    </xf>
    <xf numFmtId="0" fontId="11" fillId="2" borderId="56" xfId="0" applyFont="1" applyFill="1" applyBorder="1" applyAlignment="1">
      <alignment horizontal="left" vertical="center"/>
    </xf>
    <xf numFmtId="0" fontId="11" fillId="2" borderId="66" xfId="0" applyFont="1" applyFill="1" applyBorder="1" applyAlignment="1">
      <alignment horizontal="left" vertical="center"/>
    </xf>
    <xf numFmtId="174" fontId="44" fillId="2" borderId="66" xfId="0" applyNumberFormat="1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left" vertical="center"/>
    </xf>
    <xf numFmtId="0" fontId="11" fillId="2" borderId="85" xfId="0" applyFont="1" applyFill="1" applyBorder="1" applyAlignment="1">
      <alignment horizontal="left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1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66675</xdr:rowOff>
    </xdr:from>
    <xdr:to>
      <xdr:col>4</xdr:col>
      <xdr:colOff>19050</xdr:colOff>
      <xdr:row>0</xdr:row>
      <xdr:rowOff>704850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028700" y="66675"/>
          <a:ext cx="32480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Superintendência de Projetos e Custos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Diretoria de Custos</a:t>
          </a:r>
        </a:p>
      </xdr:txBody>
    </xdr:sp>
    <xdr:clientData/>
  </xdr:twoCellAnchor>
  <xdr:twoCellAnchor>
    <xdr:from>
      <xdr:col>0</xdr:col>
      <xdr:colOff>38100</xdr:colOff>
      <xdr:row>35</xdr:row>
      <xdr:rowOff>47625</xdr:rowOff>
    </xdr:from>
    <xdr:to>
      <xdr:col>8</xdr:col>
      <xdr:colOff>0</xdr:colOff>
      <xdr:row>38</xdr:row>
      <xdr:rowOff>152400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38100" y="8991600"/>
          <a:ext cx="68484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  - SETOP - MG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Internet: www.transportes.mg.gov.br / E-mail: dco@transportes.mg.gov.br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Fone Geral: (31) 3239-0999 - Fax: (31) 3239-0899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Sede: Rua Manaus, nº 467 - Bairro Santa Efigênia - CEP 30150-350 - Belo Horizonte - MG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0</xdr:rowOff>
    </xdr:from>
    <xdr:to>
      <xdr:col>7</xdr:col>
      <xdr:colOff>428625</xdr:colOff>
      <xdr:row>0</xdr:row>
      <xdr:rowOff>638175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885825" y="0"/>
          <a:ext cx="68103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
Superintendência de Projetos e Custos
Diretoria de Custos</a:t>
          </a:r>
        </a:p>
      </xdr:txBody>
    </xdr:sp>
    <xdr:clientData/>
  </xdr:twoCellAnchor>
  <xdr:twoCellAnchor>
    <xdr:from>
      <xdr:col>0</xdr:col>
      <xdr:colOff>38100</xdr:colOff>
      <xdr:row>41</xdr:row>
      <xdr:rowOff>0</xdr:rowOff>
    </xdr:from>
    <xdr:to>
      <xdr:col>10</xdr:col>
      <xdr:colOff>733425</xdr:colOff>
      <xdr:row>44</xdr:row>
      <xdr:rowOff>76200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38100" y="7991475"/>
          <a:ext cx="101631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Secretaria de Estado de Transportes e Obras Públicas  - SETOP - MG
Internet: www.transportes.mg.gov.br / E-mail: dco@transportes.mg.gov.br
Fone Geral: (31) 3239-0999 - Fax: (31) 3239-0899
Sede: Rua Manaus, nº 467 - Bairro Santa Efigênia - CEP 30150-350 - Belo Horizonte - MG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15"/>
  <sheetViews>
    <sheetView zoomScalePageLayoutView="0" workbookViewId="0" topLeftCell="A4">
      <selection activeCell="H11" sqref="H11"/>
    </sheetView>
  </sheetViews>
  <sheetFormatPr defaultColWidth="9.00390625" defaultRowHeight="15"/>
  <cols>
    <col min="1" max="1" width="28.421875" style="2" customWidth="1"/>
    <col min="2" max="2" width="14.8515625" style="2" customWidth="1"/>
    <col min="3" max="3" width="10.421875" style="2" customWidth="1"/>
    <col min="4" max="4" width="19.57421875" style="2" customWidth="1"/>
    <col min="5" max="5" width="14.140625" style="2" customWidth="1"/>
    <col min="6" max="6" width="18.57421875" style="2" customWidth="1"/>
    <col min="7" max="7" width="2.7109375" style="1" customWidth="1"/>
    <col min="8" max="8" width="9.421875" style="2" customWidth="1"/>
    <col min="9" max="16384" width="9.00390625" style="2" customWidth="1"/>
  </cols>
  <sheetData>
    <row r="1" spans="1:6" ht="15">
      <c r="A1" s="3"/>
      <c r="B1" s="4"/>
      <c r="C1" s="4"/>
      <c r="D1" s="5"/>
      <c r="E1" s="5"/>
      <c r="F1" s="6"/>
    </row>
    <row r="2" spans="1:5" ht="15">
      <c r="A2" s="193" t="s">
        <v>65</v>
      </c>
      <c r="B2" s="193"/>
      <c r="C2" s="193"/>
      <c r="D2" s="193"/>
      <c r="E2" s="193"/>
    </row>
    <row r="3" spans="1:5" ht="15">
      <c r="A3" s="7"/>
      <c r="B3" s="8"/>
      <c r="C3" s="8"/>
      <c r="D3" s="8"/>
      <c r="E3" s="9"/>
    </row>
    <row r="4" spans="1:7" ht="23.25">
      <c r="A4" s="192" t="s">
        <v>14</v>
      </c>
      <c r="B4" s="192"/>
      <c r="C4" s="192"/>
      <c r="D4" s="192"/>
      <c r="E4" s="192"/>
      <c r="F4" s="192"/>
      <c r="G4" s="10"/>
    </row>
    <row r="5" spans="1:6" ht="15">
      <c r="A5" s="1"/>
      <c r="B5" s="11"/>
      <c r="C5" s="11"/>
      <c r="D5" s="11"/>
      <c r="E5" s="11"/>
      <c r="F5" s="11"/>
    </row>
    <row r="6" spans="1:6" ht="15">
      <c r="A6" s="12" t="s">
        <v>15</v>
      </c>
      <c r="B6" s="13"/>
      <c r="C6" s="1"/>
      <c r="D6" s="1"/>
      <c r="E6" s="1"/>
      <c r="F6" s="1"/>
    </row>
    <row r="7" spans="1:9" ht="45">
      <c r="A7" s="14" t="s">
        <v>16</v>
      </c>
      <c r="B7" s="14" t="s">
        <v>17</v>
      </c>
      <c r="C7" s="14" t="s">
        <v>18</v>
      </c>
      <c r="D7" s="14" t="s">
        <v>19</v>
      </c>
      <c r="E7" s="14" t="s">
        <v>20</v>
      </c>
      <c r="F7" s="14" t="s">
        <v>21</v>
      </c>
      <c r="G7" s="15"/>
      <c r="H7" s="16" t="s">
        <v>22</v>
      </c>
      <c r="I7" s="17"/>
    </row>
    <row r="8" spans="1:9" ht="33.75">
      <c r="A8" s="18" t="s">
        <v>23</v>
      </c>
      <c r="B8" s="19">
        <v>12000</v>
      </c>
      <c r="C8" s="22"/>
      <c r="D8" s="19">
        <f>B8*6</f>
        <v>72000</v>
      </c>
      <c r="E8" s="22">
        <f>D8*0.15</f>
        <v>10800</v>
      </c>
      <c r="F8" s="23">
        <f>E8*7</f>
        <v>75600</v>
      </c>
      <c r="G8" s="20"/>
      <c r="H8" s="21"/>
      <c r="I8" s="21"/>
    </row>
    <row r="9" spans="1:9" ht="15">
      <c r="A9" s="25" t="s">
        <v>5</v>
      </c>
      <c r="B9" s="26">
        <f>SUM(B8:B8)</f>
        <v>12000</v>
      </c>
      <c r="C9" s="26">
        <f>SUM(C8:C8)</f>
        <v>0</v>
      </c>
      <c r="D9" s="26">
        <f>SUM(D8:D8)</f>
        <v>72000</v>
      </c>
      <c r="E9" s="26">
        <f>SUM(E8:E8)</f>
        <v>10800</v>
      </c>
      <c r="F9" s="26">
        <f>SUM(F8:F8)</f>
        <v>75600</v>
      </c>
      <c r="G9" s="24"/>
      <c r="H9" s="21"/>
      <c r="I9" s="24"/>
    </row>
    <row r="10" spans="7:9" ht="15">
      <c r="G10" s="24"/>
      <c r="H10" s="21"/>
      <c r="I10" s="24"/>
    </row>
    <row r="11" spans="1:8" ht="38.25">
      <c r="A11" s="28" t="s">
        <v>4</v>
      </c>
      <c r="B11" s="191" t="s">
        <v>63</v>
      </c>
      <c r="C11" s="191"/>
      <c r="D11" s="191"/>
      <c r="E11" s="191"/>
      <c r="F11" s="191"/>
      <c r="H11" s="27"/>
    </row>
    <row r="12" spans="1:6" ht="25.5">
      <c r="A12" s="28" t="s">
        <v>60</v>
      </c>
      <c r="B12" s="191" t="s">
        <v>131</v>
      </c>
      <c r="C12" s="191"/>
      <c r="D12" s="191"/>
      <c r="E12" s="191"/>
      <c r="F12" s="191"/>
    </row>
    <row r="13" spans="1:6" ht="25.5">
      <c r="A13" s="28" t="s">
        <v>48</v>
      </c>
      <c r="B13" s="191" t="s">
        <v>61</v>
      </c>
      <c r="C13" s="191"/>
      <c r="D13" s="191"/>
      <c r="E13" s="191"/>
      <c r="F13" s="191"/>
    </row>
    <row r="14" spans="1:6" ht="89.25">
      <c r="A14" s="29" t="s">
        <v>53</v>
      </c>
      <c r="B14" s="160" t="s">
        <v>62</v>
      </c>
      <c r="C14" s="160"/>
      <c r="D14" s="160"/>
      <c r="E14" s="160"/>
      <c r="F14" s="160"/>
    </row>
    <row r="15" spans="1:6" ht="25.5">
      <c r="A15" s="28" t="s">
        <v>57</v>
      </c>
      <c r="B15" s="191" t="s">
        <v>64</v>
      </c>
      <c r="C15" s="191"/>
      <c r="D15" s="191"/>
      <c r="E15" s="191"/>
      <c r="F15" s="191"/>
    </row>
  </sheetData>
  <sheetProtection/>
  <mergeCells count="7">
    <mergeCell ref="B15:F15"/>
    <mergeCell ref="A4:F4"/>
    <mergeCell ref="A2:E2"/>
    <mergeCell ref="B11:F11"/>
    <mergeCell ref="B12:F12"/>
    <mergeCell ref="B13:F13"/>
    <mergeCell ref="B14:F14"/>
  </mergeCells>
  <conditionalFormatting sqref="A11:A15">
    <cfRule type="expression" priority="1" dxfId="0" stopIfTrue="1">
      <formula>OR(RIGHT($A11,2)="00",$A11="")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O70"/>
  <sheetViews>
    <sheetView tabSelected="1" view="pageBreakPreview" zoomScale="60" zoomScalePageLayoutView="0" workbookViewId="0" topLeftCell="A1">
      <selection activeCell="A62" sqref="A62:I70"/>
    </sheetView>
  </sheetViews>
  <sheetFormatPr defaultColWidth="9.140625" defaultRowHeight="15"/>
  <cols>
    <col min="1" max="1" width="7.7109375" style="30" customWidth="1"/>
    <col min="2" max="2" width="30.28125" style="30" customWidth="1"/>
    <col min="3" max="3" width="7.00390625" style="30" bestFit="1" customWidth="1"/>
    <col min="4" max="4" width="11.00390625" style="30" customWidth="1"/>
    <col min="5" max="5" width="14.8515625" style="30" customWidth="1"/>
    <col min="6" max="6" width="17.7109375" style="30" customWidth="1"/>
    <col min="7" max="7" width="9.140625" style="30" customWidth="1"/>
    <col min="8" max="8" width="11.57421875" style="30" customWidth="1"/>
    <col min="9" max="9" width="11.140625" style="30" customWidth="1"/>
    <col min="10" max="16384" width="9.140625" style="30" customWidth="1"/>
  </cols>
  <sheetData>
    <row r="1" spans="1:9" ht="16.5" customHeight="1">
      <c r="A1" s="199" t="s">
        <v>6</v>
      </c>
      <c r="B1" s="199"/>
      <c r="C1" s="199"/>
      <c r="D1" s="199"/>
      <c r="E1" s="199"/>
      <c r="F1" s="199"/>
      <c r="G1" s="199"/>
      <c r="H1" s="199"/>
      <c r="I1" s="199"/>
    </row>
    <row r="2" spans="1:9" ht="16.5" customHeight="1">
      <c r="A2" s="199"/>
      <c r="B2" s="199"/>
      <c r="C2" s="199"/>
      <c r="D2" s="199"/>
      <c r="E2" s="199"/>
      <c r="F2" s="199"/>
      <c r="G2" s="199"/>
      <c r="H2" s="199"/>
      <c r="I2" s="199"/>
    </row>
    <row r="3" spans="1:6" ht="16.5">
      <c r="A3" s="204"/>
      <c r="B3" s="204"/>
      <c r="C3" s="205"/>
      <c r="D3" s="205"/>
      <c r="E3" s="32"/>
      <c r="F3" s="31"/>
    </row>
    <row r="4" spans="1:9" ht="15">
      <c r="A4" s="200" t="s">
        <v>6</v>
      </c>
      <c r="B4" s="200"/>
      <c r="C4" s="200"/>
      <c r="D4" s="200"/>
      <c r="E4" s="200"/>
      <c r="F4" s="200"/>
      <c r="G4" s="200"/>
      <c r="H4" s="200"/>
      <c r="I4" s="200"/>
    </row>
    <row r="5" spans="1:6" ht="15">
      <c r="A5" s="201" t="s">
        <v>24</v>
      </c>
      <c r="B5" s="202"/>
      <c r="C5" s="202"/>
      <c r="D5" s="202"/>
      <c r="E5" s="202"/>
      <c r="F5" s="203"/>
    </row>
    <row r="6" spans="1:6" ht="15">
      <c r="A6" s="33" t="s">
        <v>7</v>
      </c>
      <c r="B6" s="34" t="s">
        <v>8</v>
      </c>
      <c r="C6" s="34" t="s">
        <v>9</v>
      </c>
      <c r="D6" s="34" t="s">
        <v>10</v>
      </c>
      <c r="E6" s="34" t="s">
        <v>11</v>
      </c>
      <c r="F6" s="34" t="s">
        <v>12</v>
      </c>
    </row>
    <row r="7" spans="1:9" ht="15">
      <c r="A7" s="34"/>
      <c r="B7" s="38" t="s">
        <v>26</v>
      </c>
      <c r="C7" s="34"/>
      <c r="D7" s="36"/>
      <c r="E7" s="36" t="s">
        <v>35</v>
      </c>
      <c r="F7" s="37" t="s">
        <v>36</v>
      </c>
      <c r="G7" s="36" t="s">
        <v>35</v>
      </c>
      <c r="H7" s="37" t="s">
        <v>36</v>
      </c>
      <c r="I7" s="36" t="s">
        <v>37</v>
      </c>
    </row>
    <row r="8" spans="1:9" ht="15">
      <c r="A8" s="34"/>
      <c r="B8" s="35" t="s">
        <v>25</v>
      </c>
      <c r="C8" s="34" t="s">
        <v>13</v>
      </c>
      <c r="D8" s="36">
        <v>1</v>
      </c>
      <c r="E8" s="36">
        <v>0.5</v>
      </c>
      <c r="F8" s="37">
        <v>0.5</v>
      </c>
      <c r="G8" s="37">
        <v>149.23</v>
      </c>
      <c r="H8" s="37">
        <v>71.17</v>
      </c>
      <c r="I8" s="37">
        <v>110.2</v>
      </c>
    </row>
    <row r="9" spans="1:9" ht="15">
      <c r="A9" s="35"/>
      <c r="B9" s="35" t="s">
        <v>5</v>
      </c>
      <c r="C9" s="34"/>
      <c r="D9" s="35"/>
      <c r="E9" s="34"/>
      <c r="F9" s="37"/>
      <c r="H9" s="44"/>
      <c r="I9" s="45">
        <f>I8</f>
        <v>110.2</v>
      </c>
    </row>
    <row r="10" spans="1:6" ht="15">
      <c r="A10" s="35"/>
      <c r="B10" s="38" t="s">
        <v>27</v>
      </c>
      <c r="C10" s="39" t="s">
        <v>1</v>
      </c>
      <c r="D10" s="38" t="s">
        <v>10</v>
      </c>
      <c r="E10" s="39" t="s">
        <v>41</v>
      </c>
      <c r="F10" s="40" t="s">
        <v>37</v>
      </c>
    </row>
    <row r="11" spans="1:6" ht="15">
      <c r="A11" s="41"/>
      <c r="B11" s="46" t="s">
        <v>28</v>
      </c>
      <c r="C11" s="34" t="s">
        <v>13</v>
      </c>
      <c r="D11" s="79">
        <v>1</v>
      </c>
      <c r="E11" s="79">
        <v>19.59</v>
      </c>
      <c r="F11" s="80">
        <f>D11*E11</f>
        <v>19.59</v>
      </c>
    </row>
    <row r="12" spans="1:6" ht="15">
      <c r="A12" s="41"/>
      <c r="B12" s="46" t="s">
        <v>29</v>
      </c>
      <c r="C12" s="34" t="s">
        <v>13</v>
      </c>
      <c r="D12" s="36">
        <v>2</v>
      </c>
      <c r="E12" s="36">
        <v>9.7</v>
      </c>
      <c r="F12" s="81">
        <f>D12*E12</f>
        <v>19.4</v>
      </c>
    </row>
    <row r="13" spans="1:6" ht="15">
      <c r="A13" s="41"/>
      <c r="B13" s="46" t="s">
        <v>30</v>
      </c>
      <c r="C13" s="34" t="s">
        <v>13</v>
      </c>
      <c r="D13" s="36">
        <v>8</v>
      </c>
      <c r="E13" s="36">
        <v>6.03</v>
      </c>
      <c r="F13" s="81">
        <f>D13*E13</f>
        <v>48.24</v>
      </c>
    </row>
    <row r="14" spans="1:6" ht="15">
      <c r="A14" s="41"/>
      <c r="B14" s="48" t="s">
        <v>5</v>
      </c>
      <c r="C14" s="49"/>
      <c r="D14" s="82"/>
      <c r="E14" s="82"/>
      <c r="F14" s="80">
        <f>SUM(F11:F13)</f>
        <v>87.22999999999999</v>
      </c>
    </row>
    <row r="15" spans="1:6" ht="15">
      <c r="A15" s="41"/>
      <c r="B15" s="196" t="s">
        <v>42</v>
      </c>
      <c r="C15" s="197"/>
      <c r="D15" s="197"/>
      <c r="E15" s="197"/>
      <c r="F15" s="198"/>
    </row>
    <row r="16" spans="1:6" ht="15">
      <c r="A16" s="41"/>
      <c r="B16" s="196" t="s">
        <v>43</v>
      </c>
      <c r="C16" s="197"/>
      <c r="D16" s="197"/>
      <c r="E16" s="197"/>
      <c r="F16" s="198"/>
    </row>
    <row r="17" spans="1:6" ht="15">
      <c r="A17" s="41"/>
      <c r="B17" s="50" t="s">
        <v>31</v>
      </c>
      <c r="C17" s="51"/>
      <c r="D17" s="51" t="s">
        <v>38</v>
      </c>
      <c r="E17" s="51" t="s">
        <v>39</v>
      </c>
      <c r="F17" s="51" t="s">
        <v>40</v>
      </c>
    </row>
    <row r="18" spans="1:6" ht="15">
      <c r="A18" s="41"/>
      <c r="B18" s="48" t="s">
        <v>32</v>
      </c>
      <c r="C18" s="52" t="s">
        <v>0</v>
      </c>
      <c r="D18" s="67">
        <v>343.41</v>
      </c>
      <c r="E18" s="45">
        <v>0.013</v>
      </c>
      <c r="F18" s="45">
        <f>D18*E18</f>
        <v>4.46433</v>
      </c>
    </row>
    <row r="19" spans="1:6" ht="15">
      <c r="A19" s="41"/>
      <c r="B19" s="48" t="s">
        <v>33</v>
      </c>
      <c r="C19" s="52" t="s">
        <v>0</v>
      </c>
      <c r="D19" s="67">
        <v>148.45</v>
      </c>
      <c r="E19" s="45">
        <v>1</v>
      </c>
      <c r="F19" s="45">
        <f>D19*E19</f>
        <v>148.45</v>
      </c>
    </row>
    <row r="20" spans="1:6" ht="15">
      <c r="A20" s="41"/>
      <c r="B20" s="53" t="s">
        <v>5</v>
      </c>
      <c r="C20" s="54"/>
      <c r="D20" s="45"/>
      <c r="E20" s="45"/>
      <c r="F20" s="45">
        <f>F19+F18</f>
        <v>152.91432999999998</v>
      </c>
    </row>
    <row r="22" spans="2:6" ht="15">
      <c r="B22" s="55" t="s">
        <v>34</v>
      </c>
      <c r="C22" s="56"/>
      <c r="D22" s="56"/>
      <c r="E22" s="56"/>
      <c r="F22" s="57">
        <f>F20+49.36</f>
        <v>202.27432999999996</v>
      </c>
    </row>
    <row r="24" spans="1:15" ht="15">
      <c r="A24" s="201" t="s">
        <v>44</v>
      </c>
      <c r="B24" s="202"/>
      <c r="C24" s="202"/>
      <c r="D24" s="202"/>
      <c r="E24" s="202"/>
      <c r="F24" s="203"/>
      <c r="J24" s="58" t="s">
        <v>44</v>
      </c>
      <c r="K24" s="59"/>
      <c r="L24" s="59"/>
      <c r="M24" s="59"/>
      <c r="N24" s="59"/>
      <c r="O24" s="60"/>
    </row>
    <row r="25" spans="1:6" ht="15">
      <c r="A25" s="33" t="s">
        <v>7</v>
      </c>
      <c r="B25" s="34" t="s">
        <v>8</v>
      </c>
      <c r="C25" s="34" t="s">
        <v>9</v>
      </c>
      <c r="D25" s="34" t="s">
        <v>10</v>
      </c>
      <c r="E25" s="34" t="s">
        <v>11</v>
      </c>
      <c r="F25" s="34" t="s">
        <v>12</v>
      </c>
    </row>
    <row r="26" spans="1:9" ht="15">
      <c r="A26" s="34"/>
      <c r="B26" s="38" t="s">
        <v>26</v>
      </c>
      <c r="C26" s="34"/>
      <c r="D26" s="36"/>
      <c r="E26" s="36" t="s">
        <v>66</v>
      </c>
      <c r="F26" s="37" t="s">
        <v>36</v>
      </c>
      <c r="G26" s="36" t="s">
        <v>35</v>
      </c>
      <c r="H26" s="37" t="s">
        <v>36</v>
      </c>
      <c r="I26" s="36" t="s">
        <v>37</v>
      </c>
    </row>
    <row r="27" spans="1:9" ht="15">
      <c r="A27" s="34"/>
      <c r="B27" s="35" t="s">
        <v>25</v>
      </c>
      <c r="C27" s="34" t="s">
        <v>13</v>
      </c>
      <c r="D27" s="36">
        <v>1</v>
      </c>
      <c r="E27" s="36">
        <v>0.5</v>
      </c>
      <c r="F27" s="37">
        <v>0.5</v>
      </c>
      <c r="G27" s="37">
        <v>149.23</v>
      </c>
      <c r="H27" s="37">
        <v>71.17</v>
      </c>
      <c r="I27" s="37">
        <v>110.2</v>
      </c>
    </row>
    <row r="28" spans="1:9" ht="15">
      <c r="A28" s="34"/>
      <c r="B28" s="35" t="s">
        <v>5</v>
      </c>
      <c r="C28" s="34"/>
      <c r="D28" s="37"/>
      <c r="E28" s="36"/>
      <c r="F28" s="37"/>
      <c r="H28" s="44"/>
      <c r="I28" s="45">
        <f>I27</f>
        <v>110.2</v>
      </c>
    </row>
    <row r="29" spans="1:6" ht="15">
      <c r="A29" s="34"/>
      <c r="B29" s="38" t="s">
        <v>27</v>
      </c>
      <c r="C29" s="39" t="s">
        <v>1</v>
      </c>
      <c r="D29" s="40" t="s">
        <v>10</v>
      </c>
      <c r="E29" s="78" t="s">
        <v>41</v>
      </c>
      <c r="F29" s="40" t="s">
        <v>37</v>
      </c>
    </row>
    <row r="30" spans="1:6" ht="15">
      <c r="A30" s="34"/>
      <c r="B30" s="46" t="s">
        <v>28</v>
      </c>
      <c r="C30" s="34" t="s">
        <v>13</v>
      </c>
      <c r="D30" s="79">
        <v>1</v>
      </c>
      <c r="E30" s="79">
        <v>19.59</v>
      </c>
      <c r="F30" s="80">
        <f>D30*E30</f>
        <v>19.59</v>
      </c>
    </row>
    <row r="31" spans="1:6" ht="15">
      <c r="A31" s="34"/>
      <c r="B31" s="46" t="s">
        <v>29</v>
      </c>
      <c r="C31" s="34" t="s">
        <v>13</v>
      </c>
      <c r="D31" s="36">
        <v>2</v>
      </c>
      <c r="E31" s="36">
        <v>9.7</v>
      </c>
      <c r="F31" s="81">
        <f>D31*E31</f>
        <v>19.4</v>
      </c>
    </row>
    <row r="32" spans="1:6" ht="15">
      <c r="A32" s="34"/>
      <c r="B32" s="46" t="s">
        <v>30</v>
      </c>
      <c r="C32" s="34" t="s">
        <v>13</v>
      </c>
      <c r="D32" s="36">
        <v>8</v>
      </c>
      <c r="E32" s="36">
        <v>6.03</v>
      </c>
      <c r="F32" s="81">
        <f>D32*E32</f>
        <v>48.24</v>
      </c>
    </row>
    <row r="33" spans="1:6" ht="15">
      <c r="A33" s="34"/>
      <c r="B33" s="48" t="s">
        <v>5</v>
      </c>
      <c r="C33" s="49"/>
      <c r="D33" s="82"/>
      <c r="E33" s="82"/>
      <c r="F33" s="80">
        <f>SUM(F30:F32)</f>
        <v>87.22999999999999</v>
      </c>
    </row>
    <row r="34" spans="1:6" ht="15">
      <c r="A34" s="34"/>
      <c r="B34" s="196" t="s">
        <v>42</v>
      </c>
      <c r="C34" s="197"/>
      <c r="D34" s="197"/>
      <c r="E34" s="197"/>
      <c r="F34" s="198"/>
    </row>
    <row r="35" spans="1:6" ht="15">
      <c r="A35" s="34"/>
      <c r="B35" s="196" t="s">
        <v>43</v>
      </c>
      <c r="C35" s="197"/>
      <c r="D35" s="197"/>
      <c r="E35" s="197"/>
      <c r="F35" s="198"/>
    </row>
    <row r="36" spans="1:6" ht="15">
      <c r="A36" s="34"/>
      <c r="B36" s="62" t="s">
        <v>31</v>
      </c>
      <c r="C36" s="51"/>
      <c r="D36" s="51" t="s">
        <v>38</v>
      </c>
      <c r="E36" s="51" t="s">
        <v>39</v>
      </c>
      <c r="F36" s="51" t="s">
        <v>40</v>
      </c>
    </row>
    <row r="37" spans="1:6" ht="15">
      <c r="A37" s="34"/>
      <c r="B37" s="53" t="s">
        <v>45</v>
      </c>
      <c r="C37" s="52" t="s">
        <v>0</v>
      </c>
      <c r="D37" s="66">
        <v>308.88</v>
      </c>
      <c r="E37" s="67">
        <v>0.57</v>
      </c>
      <c r="F37" s="45">
        <f>D37*E37</f>
        <v>176.06159999999997</v>
      </c>
    </row>
    <row r="38" spans="1:6" ht="15">
      <c r="A38" s="42"/>
      <c r="B38" s="46" t="s">
        <v>46</v>
      </c>
      <c r="C38" s="73" t="s">
        <v>3</v>
      </c>
      <c r="D38" s="77">
        <v>33.01</v>
      </c>
      <c r="E38" s="74">
        <v>1.12</v>
      </c>
      <c r="F38" s="75">
        <f>D38*E38</f>
        <v>36.9712</v>
      </c>
    </row>
    <row r="39" spans="1:6" ht="15">
      <c r="A39" s="69"/>
      <c r="B39" s="76" t="s">
        <v>47</v>
      </c>
      <c r="C39" s="51"/>
      <c r="D39" s="66"/>
      <c r="E39" s="68"/>
      <c r="F39" s="51"/>
    </row>
    <row r="40" spans="1:6" ht="15">
      <c r="A40" s="34"/>
      <c r="B40" s="53" t="s">
        <v>32</v>
      </c>
      <c r="C40" s="70" t="s">
        <v>0</v>
      </c>
      <c r="D40" s="72">
        <v>343.41</v>
      </c>
      <c r="E40" s="72">
        <v>0.013</v>
      </c>
      <c r="F40" s="71">
        <f>D40*E40</f>
        <v>4.46433</v>
      </c>
    </row>
    <row r="41" spans="1:6" ht="15">
      <c r="A41" s="69"/>
      <c r="B41" s="48" t="s">
        <v>33</v>
      </c>
      <c r="C41" s="52" t="s">
        <v>0</v>
      </c>
      <c r="D41" s="67">
        <v>148.45</v>
      </c>
      <c r="E41" s="67">
        <v>1</v>
      </c>
      <c r="F41" s="45">
        <f>D41*E41</f>
        <v>148.45</v>
      </c>
    </row>
    <row r="42" spans="1:6" ht="15">
      <c r="A42" s="34"/>
      <c r="B42" s="53" t="s">
        <v>5</v>
      </c>
      <c r="C42" s="54"/>
      <c r="D42" s="45"/>
      <c r="E42" s="45"/>
      <c r="F42" s="45">
        <f>SUM(F37:F41)</f>
        <v>365.94712999999996</v>
      </c>
    </row>
    <row r="43" ht="15">
      <c r="A43" s="34"/>
    </row>
    <row r="44" spans="1:6" ht="15">
      <c r="A44" s="34"/>
      <c r="B44" s="55" t="s">
        <v>34</v>
      </c>
      <c r="C44" s="56"/>
      <c r="D44" s="56"/>
      <c r="E44" s="56"/>
      <c r="F44" s="57">
        <f>F42+49.36</f>
        <v>415.30713</v>
      </c>
    </row>
    <row r="47" spans="1:6" ht="15">
      <c r="A47" s="201" t="s">
        <v>48</v>
      </c>
      <c r="B47" s="202"/>
      <c r="C47" s="202"/>
      <c r="D47" s="202"/>
      <c r="E47" s="202"/>
      <c r="F47" s="203"/>
    </row>
    <row r="48" spans="1:6" ht="15">
      <c r="A48" s="33" t="s">
        <v>7</v>
      </c>
      <c r="B48" s="34" t="s">
        <v>8</v>
      </c>
      <c r="C48" s="34" t="s">
        <v>9</v>
      </c>
      <c r="D48" s="34" t="s">
        <v>10</v>
      </c>
      <c r="E48" s="34" t="s">
        <v>11</v>
      </c>
      <c r="F48" s="34" t="s">
        <v>12</v>
      </c>
    </row>
    <row r="49" spans="1:9" ht="15">
      <c r="A49" s="34"/>
      <c r="B49" s="38" t="s">
        <v>26</v>
      </c>
      <c r="C49" s="34"/>
      <c r="D49" s="36"/>
      <c r="E49" s="36" t="s">
        <v>66</v>
      </c>
      <c r="F49" s="37" t="s">
        <v>36</v>
      </c>
      <c r="G49" s="36" t="s">
        <v>35</v>
      </c>
      <c r="H49" s="37" t="s">
        <v>36</v>
      </c>
      <c r="I49" s="36" t="s">
        <v>37</v>
      </c>
    </row>
    <row r="50" spans="1:9" ht="15">
      <c r="A50" s="34"/>
      <c r="B50" s="35" t="s">
        <v>49</v>
      </c>
      <c r="C50" s="34" t="s">
        <v>13</v>
      </c>
      <c r="D50" s="36">
        <v>1</v>
      </c>
      <c r="E50" s="36">
        <v>0.4</v>
      </c>
      <c r="F50" s="37"/>
      <c r="G50" s="37">
        <v>12.62</v>
      </c>
      <c r="H50" s="37">
        <v>10.06</v>
      </c>
      <c r="I50" s="37">
        <v>5.05</v>
      </c>
    </row>
    <row r="51" spans="1:9" ht="15">
      <c r="A51" s="35"/>
      <c r="B51" s="35" t="s">
        <v>5</v>
      </c>
      <c r="C51" s="34"/>
      <c r="D51" s="35"/>
      <c r="E51" s="34"/>
      <c r="F51" s="37"/>
      <c r="H51" s="44"/>
      <c r="I51" s="45">
        <f>I50</f>
        <v>5.05</v>
      </c>
    </row>
    <row r="52" spans="1:6" ht="15">
      <c r="A52" s="35"/>
      <c r="B52" s="38" t="s">
        <v>27</v>
      </c>
      <c r="C52" s="39" t="s">
        <v>1</v>
      </c>
      <c r="D52" s="38" t="s">
        <v>10</v>
      </c>
      <c r="E52" s="39" t="s">
        <v>41</v>
      </c>
      <c r="F52" s="40" t="s">
        <v>37</v>
      </c>
    </row>
    <row r="53" spans="1:6" ht="15">
      <c r="A53" s="35"/>
      <c r="B53" s="46" t="s">
        <v>28</v>
      </c>
      <c r="C53" s="34" t="s">
        <v>13</v>
      </c>
      <c r="D53" s="42">
        <v>0.12</v>
      </c>
      <c r="E53" s="42">
        <v>19.59</v>
      </c>
      <c r="F53" s="43">
        <f>D53*E53</f>
        <v>2.3508</v>
      </c>
    </row>
    <row r="54" spans="1:6" ht="15">
      <c r="A54" s="35"/>
      <c r="B54" s="46" t="s">
        <v>30</v>
      </c>
      <c r="C54" s="34" t="s">
        <v>13</v>
      </c>
      <c r="D54" s="34">
        <v>1.2</v>
      </c>
      <c r="E54" s="34">
        <v>6.03</v>
      </c>
      <c r="F54" s="47">
        <f>D54*E54</f>
        <v>7.236</v>
      </c>
    </row>
    <row r="55" spans="1:6" ht="15">
      <c r="A55" s="35"/>
      <c r="B55" s="48" t="s">
        <v>5</v>
      </c>
      <c r="C55" s="49"/>
      <c r="D55" s="49"/>
      <c r="E55" s="49"/>
      <c r="F55" s="43">
        <f>SUM(F53:F54)</f>
        <v>9.5868</v>
      </c>
    </row>
    <row r="56" spans="1:6" ht="15">
      <c r="A56" s="35"/>
      <c r="B56" s="196" t="s">
        <v>50</v>
      </c>
      <c r="C56" s="197"/>
      <c r="D56" s="197"/>
      <c r="E56" s="197"/>
      <c r="F56" s="198"/>
    </row>
    <row r="57" spans="1:6" ht="15">
      <c r="A57" s="35"/>
      <c r="B57" s="196" t="s">
        <v>51</v>
      </c>
      <c r="C57" s="197"/>
      <c r="D57" s="197"/>
      <c r="E57" s="197"/>
      <c r="F57" s="198"/>
    </row>
    <row r="59" spans="2:6" ht="15">
      <c r="B59" s="55" t="s">
        <v>52</v>
      </c>
      <c r="C59" s="56"/>
      <c r="D59" s="56"/>
      <c r="E59" s="56"/>
      <c r="F59" s="57">
        <v>14.64</v>
      </c>
    </row>
    <row r="62" spans="1:14" ht="15">
      <c r="A62" s="161" t="s">
        <v>57</v>
      </c>
      <c r="B62" s="194"/>
      <c r="C62" s="194"/>
      <c r="D62" s="194"/>
      <c r="E62" s="194"/>
      <c r="F62" s="195"/>
      <c r="K62" s="64"/>
      <c r="L62" s="64"/>
      <c r="M62" s="64"/>
      <c r="N62" s="65"/>
    </row>
    <row r="63" spans="1:6" ht="15">
      <c r="A63" s="33" t="s">
        <v>7</v>
      </c>
      <c r="B63" s="34" t="s">
        <v>8</v>
      </c>
      <c r="C63" s="34" t="s">
        <v>9</v>
      </c>
      <c r="D63" s="34" t="s">
        <v>10</v>
      </c>
      <c r="E63" s="34" t="s">
        <v>11</v>
      </c>
      <c r="F63" s="34" t="s">
        <v>12</v>
      </c>
    </row>
    <row r="64" spans="1:10" ht="14.25" customHeight="1">
      <c r="A64" s="61"/>
      <c r="B64" s="62" t="s">
        <v>31</v>
      </c>
      <c r="C64" s="61"/>
      <c r="D64" s="61" t="s">
        <v>38</v>
      </c>
      <c r="E64" s="61" t="s">
        <v>39</v>
      </c>
      <c r="F64" s="61" t="s">
        <v>40</v>
      </c>
      <c r="J64" s="64"/>
    </row>
    <row r="65" spans="1:6" ht="19.5" customHeight="1">
      <c r="A65" s="61"/>
      <c r="B65" s="53" t="s">
        <v>54</v>
      </c>
      <c r="C65" s="52" t="s">
        <v>55</v>
      </c>
      <c r="D65" s="63">
        <v>23.97</v>
      </c>
      <c r="E65" s="61">
        <v>2.772</v>
      </c>
      <c r="F65" s="45">
        <f>D65*E65</f>
        <v>66.44483999999999</v>
      </c>
    </row>
    <row r="66" spans="1:6" ht="15">
      <c r="A66" s="61"/>
      <c r="B66" s="53" t="s">
        <v>45</v>
      </c>
      <c r="C66" s="52" t="s">
        <v>56</v>
      </c>
      <c r="D66" s="63">
        <v>308.88</v>
      </c>
      <c r="E66" s="61">
        <v>1.73</v>
      </c>
      <c r="F66" s="45">
        <f>D66*E66</f>
        <v>534.3624</v>
      </c>
    </row>
    <row r="67" spans="1:6" ht="15">
      <c r="A67" s="61"/>
      <c r="B67" s="53" t="s">
        <v>46</v>
      </c>
      <c r="C67" s="52" t="s">
        <v>3</v>
      </c>
      <c r="D67" s="63">
        <v>40.09</v>
      </c>
      <c r="E67" s="61">
        <v>8.84</v>
      </c>
      <c r="F67" s="45">
        <f>D67*E67</f>
        <v>354.3956</v>
      </c>
    </row>
    <row r="68" spans="1:6" ht="15">
      <c r="A68" s="61"/>
      <c r="B68" s="53" t="s">
        <v>58</v>
      </c>
      <c r="C68" s="52"/>
      <c r="D68" s="45"/>
      <c r="E68" s="45"/>
      <c r="F68" s="45"/>
    </row>
    <row r="69" spans="1:6" ht="15">
      <c r="A69" s="61"/>
      <c r="B69" s="53"/>
      <c r="C69" s="52"/>
      <c r="D69" s="45"/>
      <c r="E69" s="45"/>
      <c r="F69" s="45"/>
    </row>
    <row r="70" spans="1:6" ht="15">
      <c r="A70" s="61"/>
      <c r="B70" s="53" t="s">
        <v>59</v>
      </c>
      <c r="C70" s="54"/>
      <c r="D70" s="45"/>
      <c r="E70" s="45"/>
      <c r="F70" s="57">
        <f>SUM(F65:F69)</f>
        <v>955.2028399999999</v>
      </c>
    </row>
  </sheetData>
  <sheetProtection/>
  <mergeCells count="14">
    <mergeCell ref="C3:D3"/>
    <mergeCell ref="A47:F47"/>
    <mergeCell ref="B16:F16"/>
    <mergeCell ref="A5:F5"/>
    <mergeCell ref="A62:F62"/>
    <mergeCell ref="B56:F56"/>
    <mergeCell ref="B57:F57"/>
    <mergeCell ref="A1:I2"/>
    <mergeCell ref="A4:I4"/>
    <mergeCell ref="A24:F24"/>
    <mergeCell ref="B34:F34"/>
    <mergeCell ref="B35:F35"/>
    <mergeCell ref="B15:F15"/>
    <mergeCell ref="A3:B3"/>
  </mergeCells>
  <printOptions/>
  <pageMargins left="0.75" right="0.75" top="1" bottom="1" header="0.492125985" footer="0.492125985"/>
  <pageSetup horizontalDpi="300" verticalDpi="300" orientation="landscape" paperSize="9" scale="74" r:id="rId1"/>
  <headerFooter alignWithMargins="0">
    <oddFooter>&amp;CPágina &amp;P de &amp;N</oddFooter>
  </headerFooter>
  <rowBreaks count="1" manualBreakCount="1">
    <brk id="4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25">
      <selection activeCell="H42" sqref="A1:H42"/>
    </sheetView>
  </sheetViews>
  <sheetFormatPr defaultColWidth="9.140625" defaultRowHeight="15"/>
  <cols>
    <col min="1" max="1" width="4.7109375" style="127" customWidth="1"/>
    <col min="2" max="2" width="9.140625" style="127" customWidth="1"/>
    <col min="3" max="3" width="42.00390625" style="127" customWidth="1"/>
    <col min="4" max="4" width="8.00390625" style="127" customWidth="1"/>
    <col min="5" max="5" width="9.57421875" style="127" customWidth="1"/>
    <col min="6" max="6" width="11.140625" style="127" customWidth="1"/>
    <col min="7" max="7" width="9.421875" style="127" customWidth="1"/>
    <col min="8" max="8" width="9.28125" style="127" customWidth="1"/>
    <col min="9" max="16384" width="9.00390625" style="127" customWidth="1"/>
  </cols>
  <sheetData>
    <row r="1" spans="1:8" ht="60.75" customHeight="1" thickBot="1">
      <c r="A1" s="206"/>
      <c r="B1" s="206"/>
      <c r="C1" s="207"/>
      <c r="D1" s="207"/>
      <c r="E1" s="207"/>
      <c r="F1" s="207"/>
      <c r="G1" s="207"/>
      <c r="H1" s="207"/>
    </row>
    <row r="2" spans="1:8" ht="16.5" thickBot="1">
      <c r="A2" s="208" t="s">
        <v>95</v>
      </c>
      <c r="B2" s="209"/>
      <c r="C2" s="209"/>
      <c r="D2" s="209"/>
      <c r="E2" s="209"/>
      <c r="F2" s="209"/>
      <c r="G2" s="209"/>
      <c r="H2" s="210"/>
    </row>
    <row r="3" spans="1:8" ht="3.75" customHeight="1" thickBot="1">
      <c r="A3" s="211"/>
      <c r="B3" s="211"/>
      <c r="C3" s="211"/>
      <c r="D3" s="211"/>
      <c r="E3" s="211"/>
      <c r="F3" s="211"/>
      <c r="G3" s="211"/>
      <c r="H3" s="211"/>
    </row>
    <row r="4" spans="1:8" ht="19.5" customHeight="1" thickBot="1">
      <c r="A4" s="212" t="s">
        <v>96</v>
      </c>
      <c r="B4" s="213"/>
      <c r="C4" s="213"/>
      <c r="D4" s="213"/>
      <c r="E4" s="213"/>
      <c r="F4" s="213"/>
      <c r="G4" s="213"/>
      <c r="H4" s="214"/>
    </row>
    <row r="5" spans="1:8" ht="3.75" customHeight="1" thickBot="1">
      <c r="A5" s="128"/>
      <c r="B5" s="128"/>
      <c r="C5" s="128"/>
      <c r="D5" s="128"/>
      <c r="E5" s="128"/>
      <c r="F5" s="128"/>
      <c r="G5" s="128"/>
      <c r="H5" s="128"/>
    </row>
    <row r="6" spans="1:8" ht="19.5" customHeight="1">
      <c r="A6" s="215" t="s">
        <v>124</v>
      </c>
      <c r="B6" s="216"/>
      <c r="C6" s="216"/>
      <c r="D6" s="216"/>
      <c r="E6" s="217"/>
      <c r="F6" s="218" t="s">
        <v>97</v>
      </c>
      <c r="G6" s="219"/>
      <c r="H6" s="220"/>
    </row>
    <row r="7" spans="1:8" ht="19.5" customHeight="1">
      <c r="A7" s="221" t="s">
        <v>125</v>
      </c>
      <c r="B7" s="222"/>
      <c r="C7" s="222"/>
      <c r="D7" s="222"/>
      <c r="E7" s="223"/>
      <c r="F7" s="224" t="s">
        <v>128</v>
      </c>
      <c r="G7" s="225"/>
      <c r="H7" s="226"/>
    </row>
    <row r="8" spans="1:8" ht="19.5" customHeight="1">
      <c r="A8" s="227" t="s">
        <v>137</v>
      </c>
      <c r="B8" s="228"/>
      <c r="C8" s="228"/>
      <c r="D8" s="229"/>
      <c r="E8" s="230" t="s">
        <v>98</v>
      </c>
      <c r="F8" s="231"/>
      <c r="G8" s="231"/>
      <c r="H8" s="232"/>
    </row>
    <row r="9" spans="1:8" ht="19.5" customHeight="1">
      <c r="A9" s="227" t="s">
        <v>126</v>
      </c>
      <c r="B9" s="228"/>
      <c r="C9" s="228"/>
      <c r="D9" s="229"/>
      <c r="E9" s="233" t="s">
        <v>99</v>
      </c>
      <c r="F9" s="235" t="s">
        <v>100</v>
      </c>
      <c r="G9" s="129" t="s">
        <v>101</v>
      </c>
      <c r="H9" s="130" t="s">
        <v>102</v>
      </c>
    </row>
    <row r="10" spans="1:8" ht="19.5" customHeight="1" thickBot="1">
      <c r="A10" s="237" t="s">
        <v>127</v>
      </c>
      <c r="B10" s="238"/>
      <c r="C10" s="238"/>
      <c r="D10" s="239"/>
      <c r="E10" s="234"/>
      <c r="F10" s="236"/>
      <c r="G10" s="131" t="s">
        <v>103</v>
      </c>
      <c r="H10" s="132">
        <v>0.25</v>
      </c>
    </row>
    <row r="11" spans="1:8" ht="3.75" customHeight="1" thickBot="1">
      <c r="A11" s="240"/>
      <c r="B11" s="240"/>
      <c r="C11" s="240"/>
      <c r="D11" s="240"/>
      <c r="E11" s="240"/>
      <c r="F11" s="240"/>
      <c r="G11" s="240"/>
      <c r="H11" s="240"/>
    </row>
    <row r="12" spans="1:8" ht="39" thickBot="1">
      <c r="A12" s="133" t="s">
        <v>75</v>
      </c>
      <c r="B12" s="134" t="s">
        <v>7</v>
      </c>
      <c r="C12" s="134" t="s">
        <v>8</v>
      </c>
      <c r="D12" s="134" t="s">
        <v>9</v>
      </c>
      <c r="E12" s="134" t="s">
        <v>10</v>
      </c>
      <c r="F12" s="135" t="s">
        <v>104</v>
      </c>
      <c r="G12" s="135" t="s">
        <v>105</v>
      </c>
      <c r="H12" s="136" t="s">
        <v>106</v>
      </c>
    </row>
    <row r="13" spans="1:8" s="143" customFormat="1" ht="18" customHeight="1">
      <c r="A13" s="137">
        <v>1</v>
      </c>
      <c r="B13" s="138" t="s">
        <v>82</v>
      </c>
      <c r="C13" s="139" t="s">
        <v>83</v>
      </c>
      <c r="D13" s="140"/>
      <c r="E13" s="141"/>
      <c r="F13" s="141"/>
      <c r="G13" s="141"/>
      <c r="H13" s="142"/>
    </row>
    <row r="14" spans="1:9" ht="33.75">
      <c r="A14" s="144" t="s">
        <v>107</v>
      </c>
      <c r="B14" s="145" t="s">
        <v>67</v>
      </c>
      <c r="C14" s="146" t="s">
        <v>109</v>
      </c>
      <c r="D14" s="147" t="s">
        <v>110</v>
      </c>
      <c r="E14" s="148">
        <v>1</v>
      </c>
      <c r="F14" s="148">
        <v>725.95</v>
      </c>
      <c r="G14" s="148">
        <f>F14*1.25</f>
        <v>907.4375</v>
      </c>
      <c r="H14" s="149">
        <f>E14*G14</f>
        <v>907.4375</v>
      </c>
      <c r="I14" s="150"/>
    </row>
    <row r="15" spans="1:12" ht="18" customHeight="1">
      <c r="A15" s="151">
        <v>2</v>
      </c>
      <c r="B15" s="152" t="s">
        <v>86</v>
      </c>
      <c r="C15" s="153" t="s">
        <v>87</v>
      </c>
      <c r="D15" s="147"/>
      <c r="E15" s="148"/>
      <c r="F15" s="148"/>
      <c r="G15" s="148"/>
      <c r="H15" s="149"/>
      <c r="J15" s="127">
        <f>274.7*0.234</f>
        <v>64.2798</v>
      </c>
      <c r="K15" s="127">
        <f>274.7-J15</f>
        <v>210.4202</v>
      </c>
      <c r="L15" s="127">
        <f>K15+J15</f>
        <v>274.7</v>
      </c>
    </row>
    <row r="16" spans="1:8" ht="22.5">
      <c r="A16" s="144" t="s">
        <v>111</v>
      </c>
      <c r="B16" s="145" t="s">
        <v>68</v>
      </c>
      <c r="C16" s="146" t="s">
        <v>119</v>
      </c>
      <c r="D16" s="147" t="s">
        <v>108</v>
      </c>
      <c r="E16" s="148">
        <v>72000</v>
      </c>
      <c r="F16" s="148">
        <v>1.15</v>
      </c>
      <c r="G16" s="148">
        <f>F16*1.25</f>
        <v>1.4375</v>
      </c>
      <c r="H16" s="149">
        <f>E16*G16</f>
        <v>103500</v>
      </c>
    </row>
    <row r="17" spans="1:11" s="143" customFormat="1" ht="45">
      <c r="A17" s="144" t="s">
        <v>112</v>
      </c>
      <c r="B17" s="154" t="s">
        <v>69</v>
      </c>
      <c r="C17" s="146" t="s">
        <v>70</v>
      </c>
      <c r="D17" s="147" t="s">
        <v>56</v>
      </c>
      <c r="E17" s="148">
        <v>10800</v>
      </c>
      <c r="F17" s="148">
        <v>5.37</v>
      </c>
      <c r="G17" s="148">
        <f>F17*1.25</f>
        <v>6.7125</v>
      </c>
      <c r="H17" s="149">
        <f>E17*G17</f>
        <v>72495</v>
      </c>
      <c r="K17" s="143">
        <f>K15*1.234</f>
        <v>259.6585268</v>
      </c>
    </row>
    <row r="18" spans="1:8" ht="18" customHeight="1">
      <c r="A18" s="144" t="s">
        <v>136</v>
      </c>
      <c r="B18" s="154" t="s">
        <v>71</v>
      </c>
      <c r="C18" s="146" t="s">
        <v>114</v>
      </c>
      <c r="D18" s="147" t="s">
        <v>113</v>
      </c>
      <c r="E18" s="148">
        <v>75600</v>
      </c>
      <c r="F18" s="148">
        <v>0.8</v>
      </c>
      <c r="G18" s="148">
        <f>F18*1.25</f>
        <v>1</v>
      </c>
      <c r="H18" s="149">
        <f>E18*G18</f>
        <v>75600</v>
      </c>
    </row>
    <row r="19" spans="1:8" ht="18" customHeight="1">
      <c r="A19" s="144"/>
      <c r="B19" s="145"/>
      <c r="C19" s="146"/>
      <c r="D19" s="147"/>
      <c r="E19" s="148"/>
      <c r="F19" s="148"/>
      <c r="G19" s="148"/>
      <c r="H19" s="149"/>
    </row>
    <row r="20" spans="1:8" ht="18" customHeight="1">
      <c r="A20" s="151">
        <v>3</v>
      </c>
      <c r="B20" s="152" t="s">
        <v>88</v>
      </c>
      <c r="C20" s="153" t="s">
        <v>89</v>
      </c>
      <c r="D20" s="147"/>
      <c r="E20" s="148"/>
      <c r="F20" s="148"/>
      <c r="G20" s="148"/>
      <c r="H20" s="149"/>
    </row>
    <row r="21" spans="1:8" ht="22.5" customHeight="1">
      <c r="A21" s="144" t="s">
        <v>115</v>
      </c>
      <c r="B21" s="154" t="s">
        <v>118</v>
      </c>
      <c r="C21" s="146" t="s">
        <v>4</v>
      </c>
      <c r="D21" s="147" t="s">
        <v>2</v>
      </c>
      <c r="E21" s="148">
        <v>20</v>
      </c>
      <c r="F21" s="148">
        <v>202.27</v>
      </c>
      <c r="G21" s="148">
        <f>F21*1.25</f>
        <v>252.8375</v>
      </c>
      <c r="H21" s="149">
        <f>G21*E21</f>
        <v>5056.75</v>
      </c>
    </row>
    <row r="22" spans="1:8" ht="18" customHeight="1">
      <c r="A22" s="144" t="s">
        <v>120</v>
      </c>
      <c r="B22" s="154" t="s">
        <v>118</v>
      </c>
      <c r="C22" s="146" t="s">
        <v>60</v>
      </c>
      <c r="D22" s="147" t="s">
        <v>2</v>
      </c>
      <c r="E22" s="148">
        <v>18</v>
      </c>
      <c r="F22" s="148">
        <v>415.31</v>
      </c>
      <c r="G22" s="148">
        <f>F22*1.25</f>
        <v>519.1375</v>
      </c>
      <c r="H22" s="149">
        <f>G22*E22</f>
        <v>9344.475</v>
      </c>
    </row>
    <row r="23" spans="1:8" ht="18.75" customHeight="1">
      <c r="A23" s="144" t="s">
        <v>121</v>
      </c>
      <c r="B23" s="154" t="s">
        <v>118</v>
      </c>
      <c r="C23" s="146" t="s">
        <v>48</v>
      </c>
      <c r="D23" s="147" t="s">
        <v>2</v>
      </c>
      <c r="E23" s="148">
        <v>80.02</v>
      </c>
      <c r="F23" s="148">
        <v>14.64</v>
      </c>
      <c r="G23" s="148">
        <f>F23*1.25</f>
        <v>18.3</v>
      </c>
      <c r="H23" s="149">
        <f>G23*E23</f>
        <v>1464.366</v>
      </c>
    </row>
    <row r="24" spans="1:8" ht="47.25" customHeight="1">
      <c r="A24" s="144" t="s">
        <v>122</v>
      </c>
      <c r="B24" s="154" t="s">
        <v>132</v>
      </c>
      <c r="C24" s="146" t="s">
        <v>133</v>
      </c>
      <c r="D24" s="147" t="s">
        <v>2</v>
      </c>
      <c r="E24" s="148">
        <v>17.6</v>
      </c>
      <c r="F24" s="148">
        <v>354.39</v>
      </c>
      <c r="G24" s="148">
        <f>F24*1.25</f>
        <v>442.98749999999995</v>
      </c>
      <c r="H24" s="149">
        <f>G24*E24</f>
        <v>7796.58</v>
      </c>
    </row>
    <row r="25" spans="1:8" ht="18" customHeight="1">
      <c r="A25" s="144" t="s">
        <v>123</v>
      </c>
      <c r="B25" s="154" t="s">
        <v>118</v>
      </c>
      <c r="C25" s="146" t="s">
        <v>57</v>
      </c>
      <c r="D25" s="147" t="s">
        <v>2</v>
      </c>
      <c r="E25" s="148">
        <v>4</v>
      </c>
      <c r="F25" s="148">
        <v>955.2</v>
      </c>
      <c r="G25" s="148">
        <f>F25*1.25</f>
        <v>1194</v>
      </c>
      <c r="H25" s="149">
        <f>G25*E25</f>
        <v>4776</v>
      </c>
    </row>
    <row r="26" spans="1:8" ht="18" customHeight="1" thickBot="1">
      <c r="A26" s="144"/>
      <c r="B26" s="154"/>
      <c r="C26" s="146"/>
      <c r="D26" s="147"/>
      <c r="E26" s="148"/>
      <c r="F26" s="148"/>
      <c r="G26" s="148"/>
      <c r="H26" s="149"/>
    </row>
    <row r="27" spans="1:8" ht="18" customHeight="1" thickBot="1">
      <c r="A27" s="241" t="s">
        <v>116</v>
      </c>
      <c r="B27" s="242"/>
      <c r="C27" s="242"/>
      <c r="D27" s="242"/>
      <c r="E27" s="242"/>
      <c r="F27" s="242"/>
      <c r="G27" s="242"/>
      <c r="H27" s="155">
        <f>SUM(H13:H26)</f>
        <v>280940.6085</v>
      </c>
    </row>
    <row r="28" spans="1:8" ht="14.25" customHeight="1">
      <c r="A28" s="17"/>
      <c r="B28" s="17"/>
      <c r="C28" s="17"/>
      <c r="D28" s="17"/>
      <c r="E28" s="17"/>
      <c r="F28" s="17"/>
      <c r="G28" s="17"/>
      <c r="H28" s="156"/>
    </row>
    <row r="29" spans="1:8" ht="11.25" customHeight="1">
      <c r="A29" s="157"/>
      <c r="B29" s="157"/>
      <c r="C29" s="157"/>
      <c r="D29" s="157"/>
      <c r="E29" s="157"/>
      <c r="F29" s="157"/>
      <c r="G29" s="157"/>
      <c r="H29" s="157"/>
    </row>
    <row r="30" spans="1:8" ht="11.25" customHeight="1">
      <c r="A30" s="157"/>
      <c r="B30" s="243"/>
      <c r="C30" s="243"/>
      <c r="D30" s="157"/>
      <c r="E30" s="243"/>
      <c r="F30" s="243"/>
      <c r="G30" s="158"/>
      <c r="H30" s="157"/>
    </row>
    <row r="31" spans="1:8" ht="15">
      <c r="A31" s="20"/>
      <c r="B31" s="244" t="s">
        <v>117</v>
      </c>
      <c r="C31" s="244"/>
      <c r="D31" s="20"/>
      <c r="E31" s="245" t="s">
        <v>93</v>
      </c>
      <c r="F31" s="245"/>
      <c r="G31" s="111"/>
      <c r="H31" s="20"/>
    </row>
    <row r="34" spans="1:8" ht="11.25" customHeight="1">
      <c r="A34" s="157"/>
      <c r="B34" s="243"/>
      <c r="C34" s="243"/>
      <c r="D34" s="157"/>
      <c r="E34" s="246"/>
      <c r="F34" s="246"/>
      <c r="G34" s="158"/>
      <c r="H34" s="157"/>
    </row>
    <row r="35" spans="1:8" ht="15">
      <c r="A35" s="20"/>
      <c r="B35" s="244" t="s">
        <v>94</v>
      </c>
      <c r="C35" s="244"/>
      <c r="D35" s="20"/>
      <c r="E35" s="245"/>
      <c r="F35" s="245"/>
      <c r="G35" s="111"/>
      <c r="H35" s="20"/>
    </row>
    <row r="36" ht="12" customHeight="1"/>
    <row r="37" ht="11.25" customHeight="1"/>
    <row r="38" ht="12" customHeight="1"/>
    <row r="39" ht="13.5" customHeight="1"/>
    <row r="40" ht="4.5" customHeight="1"/>
    <row r="42" spans="1:3" ht="15">
      <c r="A42" s="127" t="s">
        <v>134</v>
      </c>
      <c r="C42" s="127" t="s">
        <v>135</v>
      </c>
    </row>
  </sheetData>
  <mergeCells count="25">
    <mergeCell ref="B35:C35"/>
    <mergeCell ref="E35:F35"/>
    <mergeCell ref="B31:C31"/>
    <mergeCell ref="E31:F31"/>
    <mergeCell ref="B34:C34"/>
    <mergeCell ref="E34:F34"/>
    <mergeCell ref="A11:H11"/>
    <mergeCell ref="A27:G27"/>
    <mergeCell ref="B30:C30"/>
    <mergeCell ref="E30:F30"/>
    <mergeCell ref="A8:D8"/>
    <mergeCell ref="E8:H8"/>
    <mergeCell ref="A9:D9"/>
    <mergeCell ref="E9:E10"/>
    <mergeCell ref="F9:F10"/>
    <mergeCell ref="A10:D10"/>
    <mergeCell ref="A4:H4"/>
    <mergeCell ref="A6:E6"/>
    <mergeCell ref="F6:H6"/>
    <mergeCell ref="A7:E7"/>
    <mergeCell ref="F7:H7"/>
    <mergeCell ref="A1:B1"/>
    <mergeCell ref="C1:H1"/>
    <mergeCell ref="A2:H2"/>
    <mergeCell ref="A3:H3"/>
  </mergeCells>
  <printOptions/>
  <pageMargins left="0.7874015748031497" right="0.7874015748031497" top="0.984251968503937" bottom="0.984251968503937" header="0.5118110236220472" footer="0.5118110236220472"/>
  <pageSetup orientation="portrait" paperSize="9" scale="75" r:id="rId4"/>
  <drawing r:id="rId3"/>
  <legacyDrawing r:id="rId2"/>
  <oleObjects>
    <oleObject progId="Word.Picture.8" shapeId="1969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K1" sqref="A1:K44"/>
    </sheetView>
  </sheetViews>
  <sheetFormatPr defaultColWidth="9.140625" defaultRowHeight="15"/>
  <cols>
    <col min="1" max="1" width="9.28125" style="87" customWidth="1"/>
    <col min="2" max="2" width="9.00390625" style="87" customWidth="1"/>
    <col min="3" max="3" width="44.57421875" style="87" customWidth="1"/>
    <col min="4" max="4" width="12.57421875" style="89" customWidth="1"/>
    <col min="5" max="5" width="11.57421875" style="89" customWidth="1"/>
    <col min="6" max="11" width="11.00390625" style="87" customWidth="1"/>
    <col min="12" max="16384" width="9.00390625" style="87" customWidth="1"/>
  </cols>
  <sheetData>
    <row r="1" spans="1:11" ht="55.5" customHeight="1" thickBot="1">
      <c r="A1" s="83"/>
      <c r="B1" s="84"/>
      <c r="C1" s="84"/>
      <c r="D1" s="85"/>
      <c r="E1" s="85"/>
      <c r="F1" s="85"/>
      <c r="G1" s="85"/>
      <c r="H1" s="85"/>
      <c r="I1" s="84"/>
      <c r="J1" s="84"/>
      <c r="K1" s="86"/>
    </row>
    <row r="2" spans="1:11" ht="4.5" customHeight="1" thickBot="1">
      <c r="A2" s="88"/>
      <c r="B2" s="88"/>
      <c r="C2" s="88"/>
      <c r="F2" s="89"/>
      <c r="G2" s="89"/>
      <c r="H2" s="89"/>
      <c r="I2" s="88"/>
      <c r="J2" s="88"/>
      <c r="K2" s="88"/>
    </row>
    <row r="3" spans="1:11" ht="16.5" thickBot="1">
      <c r="A3" s="272" t="s">
        <v>72</v>
      </c>
      <c r="B3" s="273"/>
      <c r="C3" s="273"/>
      <c r="D3" s="273"/>
      <c r="E3" s="273"/>
      <c r="F3" s="273"/>
      <c r="G3" s="273"/>
      <c r="H3" s="273"/>
      <c r="I3" s="273"/>
      <c r="J3" s="273"/>
      <c r="K3" s="274"/>
    </row>
    <row r="4" ht="3.75" customHeight="1" thickBot="1"/>
    <row r="5" spans="1:11" ht="18" customHeight="1" thickBot="1">
      <c r="A5" s="275" t="s">
        <v>73</v>
      </c>
      <c r="B5" s="276"/>
      <c r="C5" s="276"/>
      <c r="D5" s="276"/>
      <c r="E5" s="276"/>
      <c r="F5" s="276"/>
      <c r="G5" s="276"/>
      <c r="H5" s="276"/>
      <c r="I5" s="276"/>
      <c r="J5" s="276"/>
      <c r="K5" s="277"/>
    </row>
    <row r="6" spans="1:11" ht="18" customHeight="1">
      <c r="A6" s="278" t="s">
        <v>129</v>
      </c>
      <c r="B6" s="279"/>
      <c r="C6" s="280"/>
      <c r="D6" s="281" t="s">
        <v>74</v>
      </c>
      <c r="E6" s="282"/>
      <c r="F6" s="283">
        <v>280940.6085</v>
      </c>
      <c r="G6" s="283"/>
      <c r="H6" s="162"/>
      <c r="I6" s="284" t="s">
        <v>138</v>
      </c>
      <c r="J6" s="284"/>
      <c r="K6" s="285"/>
    </row>
    <row r="7" spans="1:11" ht="18" customHeight="1" thickBot="1">
      <c r="A7" s="264" t="s">
        <v>139</v>
      </c>
      <c r="B7" s="265"/>
      <c r="C7" s="266"/>
      <c r="D7" s="265" t="s">
        <v>130</v>
      </c>
      <c r="E7" s="265"/>
      <c r="F7" s="265"/>
      <c r="G7" s="265"/>
      <c r="H7" s="265"/>
      <c r="I7" s="267" t="s">
        <v>140</v>
      </c>
      <c r="J7" s="265"/>
      <c r="K7" s="268"/>
    </row>
    <row r="8" spans="1:11" ht="36" customHeight="1" thickBot="1">
      <c r="A8" s="163" t="s">
        <v>75</v>
      </c>
      <c r="B8" s="164" t="s">
        <v>7</v>
      </c>
      <c r="C8" s="165" t="s">
        <v>76</v>
      </c>
      <c r="D8" s="166" t="s">
        <v>77</v>
      </c>
      <c r="E8" s="166" t="s">
        <v>78</v>
      </c>
      <c r="F8" s="164" t="s">
        <v>79</v>
      </c>
      <c r="G8" s="164" t="s">
        <v>80</v>
      </c>
      <c r="H8" s="164" t="s">
        <v>81</v>
      </c>
      <c r="I8" s="164"/>
      <c r="J8" s="164"/>
      <c r="K8" s="167"/>
    </row>
    <row r="9" spans="1:11" ht="14.25" customHeight="1">
      <c r="A9" s="269">
        <v>1</v>
      </c>
      <c r="B9" s="270" t="s">
        <v>82</v>
      </c>
      <c r="C9" s="271" t="s">
        <v>83</v>
      </c>
      <c r="D9" s="168" t="s">
        <v>84</v>
      </c>
      <c r="E9" s="169">
        <f>E10/$E$34</f>
        <v>0.0032299976313321043</v>
      </c>
      <c r="F9" s="169">
        <v>1</v>
      </c>
      <c r="G9" s="170"/>
      <c r="H9" s="170"/>
      <c r="I9" s="171"/>
      <c r="J9" s="170"/>
      <c r="K9" s="172"/>
    </row>
    <row r="10" spans="1:11" ht="14.25" customHeight="1">
      <c r="A10" s="261"/>
      <c r="B10" s="262"/>
      <c r="C10" s="263"/>
      <c r="D10" s="173" t="s">
        <v>85</v>
      </c>
      <c r="E10" s="174">
        <v>907.4375</v>
      </c>
      <c r="F10" s="175">
        <f>F9*$E$10</f>
        <v>907.4375</v>
      </c>
      <c r="G10" s="175">
        <f>G9*$E$10</f>
        <v>0</v>
      </c>
      <c r="H10" s="175">
        <f>H9*$E$10</f>
        <v>0</v>
      </c>
      <c r="I10" s="175"/>
      <c r="J10" s="175"/>
      <c r="K10" s="175"/>
    </row>
    <row r="11" spans="1:11" ht="14.25" customHeight="1">
      <c r="A11" s="261">
        <v>2</v>
      </c>
      <c r="B11" s="262" t="s">
        <v>86</v>
      </c>
      <c r="C11" s="263" t="s">
        <v>87</v>
      </c>
      <c r="D11" s="173" t="s">
        <v>84</v>
      </c>
      <c r="E11" s="169">
        <f>E12/$E$34</f>
        <v>0.8955451522060757</v>
      </c>
      <c r="F11" s="169">
        <v>0.25</v>
      </c>
      <c r="G11" s="169">
        <v>0.5</v>
      </c>
      <c r="H11" s="169">
        <v>0.25</v>
      </c>
      <c r="I11" s="176"/>
      <c r="J11" s="169"/>
      <c r="K11" s="177"/>
    </row>
    <row r="12" spans="1:11" ht="14.25" customHeight="1">
      <c r="A12" s="261"/>
      <c r="B12" s="262"/>
      <c r="C12" s="263"/>
      <c r="D12" s="173" t="s">
        <v>85</v>
      </c>
      <c r="E12" s="174">
        <v>251595</v>
      </c>
      <c r="F12" s="175">
        <f>F11*$E$12</f>
        <v>62898.75</v>
      </c>
      <c r="G12" s="175">
        <f>G11*$E$12</f>
        <v>125797.5</v>
      </c>
      <c r="H12" s="175">
        <f>H11*$E$12</f>
        <v>62898.75</v>
      </c>
      <c r="I12" s="175"/>
      <c r="J12" s="175"/>
      <c r="K12" s="178"/>
    </row>
    <row r="13" spans="1:11" ht="14.25" customHeight="1">
      <c r="A13" s="261">
        <v>3</v>
      </c>
      <c r="B13" s="262" t="s">
        <v>88</v>
      </c>
      <c r="C13" s="263" t="s">
        <v>89</v>
      </c>
      <c r="D13" s="173" t="s">
        <v>84</v>
      </c>
      <c r="E13" s="169">
        <f>E14/$E$34</f>
        <v>0.1012248501625923</v>
      </c>
      <c r="F13" s="169">
        <v>0.3</v>
      </c>
      <c r="G13" s="169">
        <v>0.3</v>
      </c>
      <c r="H13" s="169">
        <v>0.4</v>
      </c>
      <c r="I13" s="176"/>
      <c r="J13" s="169"/>
      <c r="K13" s="177"/>
    </row>
    <row r="14" spans="1:11" ht="14.25" customHeight="1">
      <c r="A14" s="261"/>
      <c r="B14" s="262"/>
      <c r="C14" s="263"/>
      <c r="D14" s="173" t="s">
        <v>85</v>
      </c>
      <c r="E14" s="174">
        <v>28438.171000000002</v>
      </c>
      <c r="F14" s="175">
        <f>F13*$E$14</f>
        <v>8531.4513</v>
      </c>
      <c r="G14" s="175">
        <f>G13*$E$14</f>
        <v>8531.4513</v>
      </c>
      <c r="H14" s="175">
        <f>H13*$E$14</f>
        <v>11375.2684</v>
      </c>
      <c r="I14" s="175"/>
      <c r="J14" s="175"/>
      <c r="K14" s="178"/>
    </row>
    <row r="15" spans="1:11" ht="14.25" customHeight="1">
      <c r="A15" s="261"/>
      <c r="B15" s="262"/>
      <c r="C15" s="263"/>
      <c r="D15" s="173"/>
      <c r="E15" s="169"/>
      <c r="F15" s="169"/>
      <c r="G15" s="169"/>
      <c r="H15" s="169"/>
      <c r="I15" s="176"/>
      <c r="J15" s="169"/>
      <c r="K15" s="177"/>
    </row>
    <row r="16" spans="1:11" ht="14.25" customHeight="1">
      <c r="A16" s="261"/>
      <c r="B16" s="262"/>
      <c r="C16" s="263"/>
      <c r="D16" s="173"/>
      <c r="E16" s="175"/>
      <c r="F16" s="175"/>
      <c r="G16" s="175"/>
      <c r="H16" s="175"/>
      <c r="I16" s="175"/>
      <c r="J16" s="175"/>
      <c r="K16" s="178"/>
    </row>
    <row r="17" spans="1:11" ht="14.25" customHeight="1">
      <c r="A17" s="248"/>
      <c r="B17" s="250"/>
      <c r="C17" s="260"/>
      <c r="D17" s="173"/>
      <c r="E17" s="159"/>
      <c r="F17" s="159"/>
      <c r="G17" s="159"/>
      <c r="H17" s="159"/>
      <c r="I17" s="179"/>
      <c r="J17" s="180"/>
      <c r="K17" s="181"/>
    </row>
    <row r="18" spans="1:11" ht="14.25" customHeight="1">
      <c r="A18" s="248"/>
      <c r="B18" s="250"/>
      <c r="C18" s="260"/>
      <c r="D18" s="173"/>
      <c r="E18" s="182"/>
      <c r="F18" s="182"/>
      <c r="G18" s="182"/>
      <c r="H18" s="182"/>
      <c r="I18" s="182"/>
      <c r="J18" s="182"/>
      <c r="K18" s="183"/>
    </row>
    <row r="19" spans="1:11" ht="14.25" customHeight="1">
      <c r="A19" s="248"/>
      <c r="B19" s="250"/>
      <c r="C19" s="260"/>
      <c r="D19" s="173"/>
      <c r="E19" s="159"/>
      <c r="F19" s="159"/>
      <c r="G19" s="159"/>
      <c r="H19" s="159"/>
      <c r="I19" s="179"/>
      <c r="J19" s="180"/>
      <c r="K19" s="181"/>
    </row>
    <row r="20" spans="1:11" ht="14.25" customHeight="1">
      <c r="A20" s="248"/>
      <c r="B20" s="250"/>
      <c r="C20" s="260"/>
      <c r="D20" s="173"/>
      <c r="E20" s="182"/>
      <c r="F20" s="182"/>
      <c r="G20" s="182"/>
      <c r="H20" s="182"/>
      <c r="I20" s="182"/>
      <c r="J20" s="182"/>
      <c r="K20" s="183"/>
    </row>
    <row r="21" spans="1:12" ht="14.25" customHeight="1">
      <c r="A21" s="248"/>
      <c r="B21" s="250"/>
      <c r="C21" s="260"/>
      <c r="D21" s="173"/>
      <c r="E21" s="159"/>
      <c r="F21" s="159"/>
      <c r="G21" s="159"/>
      <c r="H21" s="159"/>
      <c r="I21" s="179"/>
      <c r="J21" s="180"/>
      <c r="K21" s="181"/>
      <c r="L21" s="90"/>
    </row>
    <row r="22" spans="1:11" ht="14.25" customHeight="1">
      <c r="A22" s="248"/>
      <c r="B22" s="250"/>
      <c r="C22" s="250"/>
      <c r="D22" s="173"/>
      <c r="E22" s="182"/>
      <c r="F22" s="182"/>
      <c r="G22" s="182"/>
      <c r="H22" s="182"/>
      <c r="I22" s="182"/>
      <c r="J22" s="182"/>
      <c r="K22" s="183"/>
    </row>
    <row r="23" spans="1:11" ht="14.25" customHeight="1">
      <c r="A23" s="248"/>
      <c r="B23" s="250"/>
      <c r="C23" s="250"/>
      <c r="D23" s="173"/>
      <c r="E23" s="159"/>
      <c r="F23" s="159"/>
      <c r="G23" s="159"/>
      <c r="H23" s="159"/>
      <c r="I23" s="179"/>
      <c r="J23" s="180"/>
      <c r="K23" s="181"/>
    </row>
    <row r="24" spans="1:11" ht="14.25" customHeight="1">
      <c r="A24" s="248"/>
      <c r="B24" s="250"/>
      <c r="C24" s="250"/>
      <c r="D24" s="173"/>
      <c r="E24" s="182"/>
      <c r="F24" s="182"/>
      <c r="G24" s="159"/>
      <c r="H24" s="182"/>
      <c r="I24" s="182"/>
      <c r="J24" s="182"/>
      <c r="K24" s="183"/>
    </row>
    <row r="25" spans="1:11" ht="14.25" customHeight="1">
      <c r="A25" s="248"/>
      <c r="B25" s="250"/>
      <c r="C25" s="250"/>
      <c r="D25" s="173"/>
      <c r="E25" s="159"/>
      <c r="F25" s="159"/>
      <c r="G25" s="159"/>
      <c r="H25" s="159"/>
      <c r="I25" s="179"/>
      <c r="J25" s="180"/>
      <c r="K25" s="181"/>
    </row>
    <row r="26" spans="1:11" ht="14.25" customHeight="1">
      <c r="A26" s="248"/>
      <c r="B26" s="250"/>
      <c r="C26" s="250"/>
      <c r="D26" s="173"/>
      <c r="E26" s="182"/>
      <c r="F26" s="182"/>
      <c r="G26" s="182"/>
      <c r="H26" s="182"/>
      <c r="I26" s="182"/>
      <c r="J26" s="182"/>
      <c r="K26" s="183"/>
    </row>
    <row r="27" spans="1:11" ht="14.25" customHeight="1">
      <c r="A27" s="248"/>
      <c r="B27" s="250"/>
      <c r="C27" s="250"/>
      <c r="D27" s="173"/>
      <c r="E27" s="159"/>
      <c r="F27" s="159"/>
      <c r="G27" s="184"/>
      <c r="H27" s="159"/>
      <c r="I27" s="179"/>
      <c r="J27" s="180"/>
      <c r="K27" s="181"/>
    </row>
    <row r="28" spans="1:11" ht="14.25" customHeight="1">
      <c r="A28" s="248"/>
      <c r="B28" s="250"/>
      <c r="C28" s="250"/>
      <c r="D28" s="173"/>
      <c r="E28" s="182"/>
      <c r="F28" s="182"/>
      <c r="G28" s="182"/>
      <c r="H28" s="182"/>
      <c r="I28" s="182"/>
      <c r="J28" s="182"/>
      <c r="K28" s="183"/>
    </row>
    <row r="29" spans="1:11" ht="14.25" customHeight="1">
      <c r="A29" s="258"/>
      <c r="B29" s="259"/>
      <c r="C29" s="259"/>
      <c r="D29" s="173"/>
      <c r="E29" s="159"/>
      <c r="F29" s="159"/>
      <c r="G29" s="159"/>
      <c r="H29" s="159"/>
      <c r="I29" s="179"/>
      <c r="J29" s="180"/>
      <c r="K29" s="181"/>
    </row>
    <row r="30" spans="1:11" ht="14.25" customHeight="1">
      <c r="A30" s="258"/>
      <c r="B30" s="259"/>
      <c r="C30" s="259"/>
      <c r="D30" s="173"/>
      <c r="E30" s="182"/>
      <c r="F30" s="182"/>
      <c r="G30" s="182"/>
      <c r="H30" s="182"/>
      <c r="I30" s="182"/>
      <c r="J30" s="182"/>
      <c r="K30" s="183"/>
    </row>
    <row r="31" spans="1:11" ht="14.25" customHeight="1">
      <c r="A31" s="248"/>
      <c r="B31" s="250"/>
      <c r="C31" s="250"/>
      <c r="D31" s="173"/>
      <c r="E31" s="159"/>
      <c r="F31" s="159"/>
      <c r="G31" s="159"/>
      <c r="H31" s="159"/>
      <c r="I31" s="179"/>
      <c r="J31" s="180"/>
      <c r="K31" s="181"/>
    </row>
    <row r="32" spans="1:11" ht="14.25" customHeight="1">
      <c r="A32" s="249"/>
      <c r="B32" s="251"/>
      <c r="C32" s="251"/>
      <c r="D32" s="185"/>
      <c r="E32" s="182"/>
      <c r="F32" s="182"/>
      <c r="G32" s="182"/>
      <c r="H32" s="182"/>
      <c r="I32" s="182"/>
      <c r="J32" s="182"/>
      <c r="K32" s="183"/>
    </row>
    <row r="33" spans="1:12" ht="14.25" customHeight="1">
      <c r="A33" s="252" t="s">
        <v>5</v>
      </c>
      <c r="B33" s="253"/>
      <c r="C33" s="254"/>
      <c r="D33" s="186" t="s">
        <v>84</v>
      </c>
      <c r="E33" s="187">
        <f>E9+E11+E13++E15+E19+E21+E23+E25+E27+E29+E31</f>
        <v>1</v>
      </c>
      <c r="F33" s="187">
        <f aca="true" t="shared" si="0" ref="F33:K33">F34/$E$34</f>
        <v>0.2574837407316287</v>
      </c>
      <c r="G33" s="187">
        <f t="shared" si="0"/>
        <v>0.4781400311518156</v>
      </c>
      <c r="H33" s="187">
        <f t="shared" si="0"/>
        <v>0.26437622811655587</v>
      </c>
      <c r="I33" s="187">
        <f t="shared" si="0"/>
        <v>0</v>
      </c>
      <c r="J33" s="187">
        <f t="shared" si="0"/>
        <v>0</v>
      </c>
      <c r="K33" s="187">
        <f t="shared" si="0"/>
        <v>0</v>
      </c>
      <c r="L33" s="90"/>
    </row>
    <row r="34" spans="1:12" ht="13.5" customHeight="1" thickBot="1">
      <c r="A34" s="255"/>
      <c r="B34" s="256"/>
      <c r="C34" s="257"/>
      <c r="D34" s="188" t="s">
        <v>85</v>
      </c>
      <c r="E34" s="189">
        <f aca="true" t="shared" si="1" ref="E34:K34">E10+E12+E14+E16+E20+E22+E24+E26+E28+E30+E32</f>
        <v>280940.6085</v>
      </c>
      <c r="F34" s="189">
        <f t="shared" si="1"/>
        <v>72337.6388</v>
      </c>
      <c r="G34" s="189">
        <f t="shared" si="1"/>
        <v>134328.95130000002</v>
      </c>
      <c r="H34" s="189">
        <f t="shared" si="1"/>
        <v>74274.0184</v>
      </c>
      <c r="I34" s="189">
        <f t="shared" si="1"/>
        <v>0</v>
      </c>
      <c r="J34" s="189">
        <f t="shared" si="1"/>
        <v>0</v>
      </c>
      <c r="K34" s="190">
        <f t="shared" si="1"/>
        <v>0</v>
      </c>
      <c r="L34" s="91"/>
    </row>
    <row r="35" spans="1:11" ht="3.75" customHeight="1" thickBot="1">
      <c r="A35" s="92"/>
      <c r="B35" s="92"/>
      <c r="C35" s="92"/>
      <c r="D35" s="93"/>
      <c r="E35" s="93"/>
      <c r="F35" s="92"/>
      <c r="G35" s="92"/>
      <c r="H35" s="92"/>
      <c r="I35" s="92"/>
      <c r="J35" s="92"/>
      <c r="K35" s="92"/>
    </row>
    <row r="36" spans="1:13" ht="14.25" customHeight="1">
      <c r="A36" s="94"/>
      <c r="B36" s="95"/>
      <c r="C36" s="95"/>
      <c r="D36" s="95"/>
      <c r="E36" s="95"/>
      <c r="F36" s="95"/>
      <c r="G36" s="96"/>
      <c r="H36" s="97"/>
      <c r="I36" s="98"/>
      <c r="J36" s="98"/>
      <c r="K36" s="99"/>
      <c r="M36" s="100" t="s">
        <v>90</v>
      </c>
    </row>
    <row r="37" spans="1:11" ht="14.25" customHeight="1">
      <c r="A37" s="101"/>
      <c r="B37" s="102"/>
      <c r="C37" s="102"/>
      <c r="D37" s="103"/>
      <c r="E37" s="104"/>
      <c r="F37" s="102"/>
      <c r="G37" s="105"/>
      <c r="H37" s="106" t="s">
        <v>91</v>
      </c>
      <c r="I37" s="107"/>
      <c r="J37" s="107"/>
      <c r="K37" s="108"/>
    </row>
    <row r="38" spans="1:11" ht="14.25" customHeight="1">
      <c r="A38" s="109"/>
      <c r="B38" s="244" t="s">
        <v>92</v>
      </c>
      <c r="C38" s="244"/>
      <c r="D38" s="110"/>
      <c r="E38" s="245" t="s">
        <v>93</v>
      </c>
      <c r="F38" s="245"/>
      <c r="G38" s="112"/>
      <c r="H38" s="113"/>
      <c r="I38" s="107"/>
      <c r="J38" s="107"/>
      <c r="K38" s="114"/>
    </row>
    <row r="39" spans="1:11" ht="15" customHeight="1">
      <c r="A39" s="115"/>
      <c r="B39" s="116"/>
      <c r="C39" s="116"/>
      <c r="D39" s="110"/>
      <c r="E39" s="110"/>
      <c r="F39" s="107"/>
      <c r="G39" s="117"/>
      <c r="H39" s="113"/>
      <c r="I39" s="107"/>
      <c r="J39" s="107"/>
      <c r="K39" s="114"/>
    </row>
    <row r="40" spans="1:11" ht="13.5" customHeight="1">
      <c r="A40" s="118"/>
      <c r="B40" s="243"/>
      <c r="C40" s="243"/>
      <c r="D40" s="119"/>
      <c r="E40" s="119"/>
      <c r="F40" s="120"/>
      <c r="G40" s="117"/>
      <c r="H40" s="113"/>
      <c r="I40" s="107"/>
      <c r="J40" s="107"/>
      <c r="K40" s="114"/>
    </row>
    <row r="41" spans="1:11" ht="14.25" customHeight="1" thickBot="1">
      <c r="A41" s="121"/>
      <c r="B41" s="247" t="s">
        <v>94</v>
      </c>
      <c r="C41" s="247"/>
      <c r="D41" s="122"/>
      <c r="E41" s="122"/>
      <c r="F41" s="123"/>
      <c r="G41" s="124"/>
      <c r="H41" s="125"/>
      <c r="I41" s="123"/>
      <c r="J41" s="123"/>
      <c r="K41" s="126"/>
    </row>
    <row r="42" ht="13.5" customHeight="1"/>
    <row r="43" ht="13.5" customHeight="1"/>
    <row r="44" ht="13.5" customHeight="1"/>
  </sheetData>
  <mergeCells count="50">
    <mergeCell ref="A3:K3"/>
    <mergeCell ref="A5:K5"/>
    <mergeCell ref="A6:C6"/>
    <mergeCell ref="D6:E6"/>
    <mergeCell ref="F6:G6"/>
    <mergeCell ref="I6:K6"/>
    <mergeCell ref="A7:C7"/>
    <mergeCell ref="D7:H7"/>
    <mergeCell ref="I7:K7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C34"/>
    <mergeCell ref="B38:C38"/>
    <mergeCell ref="E38:F38"/>
    <mergeCell ref="B40:C40"/>
    <mergeCell ref="B41:C41"/>
  </mergeCells>
  <printOptions/>
  <pageMargins left="0.75" right="0.75" top="1" bottom="1" header="0.492125985" footer="0.492125985"/>
  <pageSetup orientation="landscape" paperSize="9" scale="70" r:id="rId4"/>
  <drawing r:id="rId3"/>
  <legacyDrawing r:id="rId2"/>
  <oleObjects>
    <oleObject progId="Word.Picture.8" shapeId="14341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Martins</dc:creator>
  <cp:keywords/>
  <dc:description/>
  <cp:lastModifiedBy>4780</cp:lastModifiedBy>
  <cp:lastPrinted>2012-11-05T17:09:37Z</cp:lastPrinted>
  <dcterms:created xsi:type="dcterms:W3CDTF">2011-10-12T09:30:54Z</dcterms:created>
  <dcterms:modified xsi:type="dcterms:W3CDTF">2012-11-05T17:09:42Z</dcterms:modified>
  <cp:category/>
  <cp:version/>
  <cp:contentType/>
  <cp:contentStatus/>
</cp:coreProperties>
</file>