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985" yWindow="65521" windowWidth="5970" windowHeight="6600" tabRatio="733" activeTab="1"/>
  </bookViews>
  <sheets>
    <sheet name="ORÇAMENTARIA" sheetId="1" r:id="rId1"/>
    <sheet name="CRONOGRAMA" sheetId="2" r:id="rId2"/>
  </sheets>
  <definedNames>
    <definedName name="_xlnm.Print_Area" localSheetId="0">'ORÇAMENTARIA'!$B$2:$AP$214</definedName>
    <definedName name="_xlnm.Print_Titles" localSheetId="0">'ORÇAMENTARIA'!$1:$29</definedName>
  </definedNames>
  <calcPr fullCalcOnLoad="1"/>
</workbook>
</file>

<file path=xl/sharedStrings.xml><?xml version="1.0" encoding="utf-8"?>
<sst xmlns="http://schemas.openxmlformats.org/spreadsheetml/2006/main" count="823" uniqueCount="514">
  <si>
    <t>Proponente</t>
  </si>
  <si>
    <t>Data-Base (mês de referência)</t>
  </si>
  <si>
    <t>Nº do Contrato de Repasse - OGU</t>
  </si>
  <si>
    <t>ITEM</t>
  </si>
  <si>
    <t>DESCRIÇÃO DOS SERVIÇOS</t>
  </si>
  <si>
    <t xml:space="preserve">UN </t>
  </si>
  <si>
    <t>QUANT</t>
  </si>
  <si>
    <t>Responsável Técnico:</t>
  </si>
  <si>
    <t>MG</t>
  </si>
  <si>
    <t>Programa</t>
  </si>
  <si>
    <t>Município</t>
  </si>
  <si>
    <t>UF</t>
  </si>
  <si>
    <t>Empreendimento ( Nome/Apelido)</t>
  </si>
  <si>
    <t>CREA:</t>
  </si>
  <si>
    <t>até</t>
  </si>
  <si>
    <t xml:space="preserve">De </t>
  </si>
  <si>
    <t>Intervalos admissíveis sem justificativa</t>
  </si>
  <si>
    <t>Pró-Município</t>
  </si>
  <si>
    <t>Gestor (Ministério)</t>
  </si>
  <si>
    <t>Mcidades</t>
  </si>
  <si>
    <t>BDI Proposto:</t>
  </si>
  <si>
    <t>Composição de BDI Adotada</t>
  </si>
  <si>
    <t>Composição do BDI sugerida</t>
  </si>
  <si>
    <t>UNITÁRIO</t>
  </si>
  <si>
    <t>Setor Público - REPASSE</t>
  </si>
  <si>
    <t xml:space="preserve">ORÇAMENTO DISCRIMINATIVO </t>
  </si>
  <si>
    <t>Regime de execução das obras:</t>
  </si>
  <si>
    <t xml:space="preserve">  Garantia:</t>
  </si>
  <si>
    <t xml:space="preserve">  Risco:</t>
  </si>
  <si>
    <t xml:space="preserve">  Despesas financeiras:</t>
  </si>
  <si>
    <t xml:space="preserve">  Administração central:</t>
  </si>
  <si>
    <t xml:space="preserve">  Lucro:</t>
  </si>
  <si>
    <t xml:space="preserve">  Tributos:</t>
  </si>
  <si>
    <t>VALORES (R$)</t>
  </si>
  <si>
    <t>CUSTO</t>
  </si>
  <si>
    <t>TOTAL ITEM</t>
  </si>
  <si>
    <t>PREÇO</t>
  </si>
  <si>
    <t>Garantia (G)</t>
  </si>
  <si>
    <t>Despesas financeiras (DF)</t>
  </si>
  <si>
    <t>Administração Central (AC)</t>
  </si>
  <si>
    <t>Lucro (L)</t>
  </si>
  <si>
    <t>Tributos (T)</t>
  </si>
  <si>
    <t xml:space="preserve">Risco (R) </t>
  </si>
  <si>
    <t xml:space="preserve">                      Declaro para os devidos fins que os itens apresentados neste Orçamento Discriminativo estão com os quantitativos compatíveis com os projetos / especificações técnicas que compõem a proposta do referido Contrato de Repasse e os custos unitários previstos são iguais ou inferiores à mediana do SINAPI atendendo, portanto, à Lei de Diretrizes Orçamentárias - LDO em vigor. </t>
  </si>
  <si>
    <t>CÓDIGO</t>
  </si>
  <si>
    <t>FONTE</t>
  </si>
  <si>
    <t>Prefeitura Municipal de Pirapora</t>
  </si>
  <si>
    <t>Pirapora</t>
  </si>
  <si>
    <r>
      <t xml:space="preserve"> BDI =</t>
    </r>
    <r>
      <rPr>
        <u val="single"/>
        <sz val="14"/>
        <rFont val="Arial"/>
        <family val="2"/>
      </rPr>
      <t xml:space="preserve"> (1+AC)x(1+DF)x(1+(G+R))x(1+L)</t>
    </r>
    <r>
      <rPr>
        <sz val="14"/>
        <rFont val="Arial"/>
        <family val="2"/>
      </rPr>
      <t xml:space="preserve">)  -1
                                  1-T
  </t>
    </r>
    <r>
      <rPr>
        <u val="single"/>
        <sz val="14"/>
        <rFont val="Arial"/>
        <family val="2"/>
      </rPr>
      <t>Observação</t>
    </r>
    <r>
      <rPr>
        <sz val="14"/>
        <rFont val="Arial"/>
        <family val="2"/>
      </rPr>
      <t>:
  i)   Composição do BDI, intervalos admissíveis e Fórmula de cálculo nos termos do Acórdão 325/2007 do TCU.</t>
    </r>
  </si>
  <si>
    <t>0.310.871-94/09</t>
  </si>
  <si>
    <t>74209/001</t>
  </si>
  <si>
    <t>SERVIÇOS INICIAIS</t>
  </si>
  <si>
    <t>SINAPI</t>
  </si>
  <si>
    <t>M2</t>
  </si>
  <si>
    <t>M3</t>
  </si>
  <si>
    <t xml:space="preserve">IIO-LIG-010 </t>
  </si>
  <si>
    <t>SETOP</t>
  </si>
  <si>
    <t>LIGAÇÃO PROVISÓRIA DE LUZ E FORÇA-PADRÃO PROVISÓRIO 30KVA</t>
  </si>
  <si>
    <t>IIO-LIG-005</t>
  </si>
  <si>
    <t>LIGAÇÃO PREDIAL DE ÁGUA 1/2" CAVALETE SIMPLES - COPASA</t>
  </si>
  <si>
    <t>PLACA DE OBRA EM CHAPA DE ACO GALVANIZADO</t>
  </si>
  <si>
    <t>IIO-BAR-046</t>
  </si>
  <si>
    <t xml:space="preserve">BARRACÃO DE OBRA, INCLUSIVE SANITÁRIOS </t>
  </si>
  <si>
    <t>73992/001</t>
  </si>
  <si>
    <t>LOCACAO CONVENCIONAL DE OBRA, ATRAVÉS DE GABARITO DE TABUAS CORRIDAS PONTALETADAS A CADA 1,50M, SEM REAPROVEITAMENTO</t>
  </si>
  <si>
    <t xml:space="preserve">ELE-PAD-005 </t>
  </si>
  <si>
    <t xml:space="preserve">PADRÃO CEMIG AÉREO TIPO D1, DEMANDA ATÉ 15 KA,TRIFÁSICO </t>
  </si>
  <si>
    <t>HID-HID-025</t>
  </si>
  <si>
    <t>HIDRÔMETRO COM CAVALETE E REGISTRO D = 3/4" COPASA</t>
  </si>
  <si>
    <t>FUNDAÇÕES</t>
  </si>
  <si>
    <t>73965/009</t>
  </si>
  <si>
    <t>ESCAVACAO MANUAL DE VALA EM LODO, DE 1,5 ATE 3M, EXCLUINDO ESGOTAMENTO/ESCORAMENTO.</t>
  </si>
  <si>
    <t>95264</t>
  </si>
  <si>
    <t>COMPACTADOR DE SOLOS DE PERCUSÃO (SOQUETE) COM MOTOR A GASOLINA, POTÊNCIA 3 CV - CHP DIURNO. AF_09/2016</t>
  </si>
  <si>
    <t xml:space="preserve">PIS-CON-020 </t>
  </si>
  <si>
    <t>CONTRAPISO DESEMPENADO, COM ARGAMASSA 1:3, SEM JUNTA E = 5 CM</t>
  </si>
  <si>
    <t>5651</t>
  </si>
  <si>
    <t>FORMA TABUA PARA CONCRETO EM FUNDACAO C/ REAPROVEITAMENTO 5X</t>
  </si>
  <si>
    <t>94965</t>
  </si>
  <si>
    <t>CONCRETO FCK = 25MPA, TRAÇO 1:2,3:2,7 (CIMENTO/ AREIA MÉDIA/ BRITA 1)- PREPARO MECÂNICO COM BETONEIRA 400 L. AF_07/2016</t>
  </si>
  <si>
    <t>74157/004</t>
  </si>
  <si>
    <t>LANCAMENTO/APLICACAO MANUAL DE CONCRETO EM FUNDACOES</t>
  </si>
  <si>
    <t>73964/006</t>
  </si>
  <si>
    <t>REATERRO DE VALA COM COMPACTAÇÃO MANUAL</t>
  </si>
  <si>
    <t>ESTRUTURAS DE CONCRETO</t>
  </si>
  <si>
    <t>CONCRETO FCK = 25MPA, TRAÇO 1:2,3:2,7 (CIMENTO/ AREIA MÉDIA/ BRITA 1)- PREPARO MECÂNICO COM BETONEIRA 400 L. AF_07/2016 (PILARES, VIGAS E LAJE)</t>
  </si>
  <si>
    <t>LANCAMENTO/APLICACAO MANUAL DE CONCRETO EM ESTRUTURAS</t>
  </si>
  <si>
    <t xml:space="preserve">LAJ-APA-025 </t>
  </si>
  <si>
    <t xml:space="preserve">LAJE PRÉ-MOLDADA, APARENTE, INCLUSIVE CAPEAMENTO E = 4 CM, SC = 200 KG/M2, L = 4,00 M </t>
  </si>
  <si>
    <t>ALVENARIAS</t>
  </si>
  <si>
    <t>87495</t>
  </si>
  <si>
    <t>ALVENARIA DE VEDAÇÃO DE BLOCOS CERÂMICOS FURADOS NA HORIZONTAL DE 9X19X19CM (ESPESSURA 9CM) DE PAREDES COM ÁREA LÍQUIDA MENOR QUE 6M² SEM VÃOS E ARGAMASSA DE ASSENTAMENTO COM PREPARO EM BETONEIRA. AF_06/2014</t>
  </si>
  <si>
    <t>92540</t>
  </si>
  <si>
    <t>TRAMA DE MADEIRA COMPOSTA POR RIPAS, CAIBROS E TERÇAS PARA TELHADOS DEMAIS QUE 2 ÁGUAS PARA TELHA DE ENCAIXE DE CERÂMICA OU DE CONCRETO, IN CLUSO TRANSPORTE VERTICAL. AF_12/2015</t>
  </si>
  <si>
    <t>94195</t>
  </si>
  <si>
    <t>TELHAMENTO COM TELHA CERÂMICA DE ENCAIXE, TIPO PORTUGUESA, COM ATÉ 2 ÁGUAS, INCLUSO TRANSPORTE VERTICAL. AF_06/2016</t>
  </si>
  <si>
    <t>94228</t>
  </si>
  <si>
    <t>CALHA EM CHAPA DE AÇO GALVANIZADO NÚMERO 24, DESENVOLVIMENTO DE 50 CM, INCLUSO TRANSPORTE VERTICAL. AF_06/2016</t>
  </si>
  <si>
    <t>M</t>
  </si>
  <si>
    <t>COBERTURA</t>
  </si>
  <si>
    <t>CAIXA SIFONADA</t>
  </si>
  <si>
    <t>89491</t>
  </si>
  <si>
    <t>CAIXA SIFONADA, PVC, DN 150 X 185 X 75 MM, FORNECIDA E INSTALADA EM RAMAIS DE ENCAMINHAMENTO DE ÁGUA PLUVIAL. AF_12/2014</t>
  </si>
  <si>
    <t>83448</t>
  </si>
  <si>
    <t>CAIXA DE PASSGEM 50X50X60 FUNDO BRITA C/ TAMPA</t>
  </si>
  <si>
    <t>86881</t>
  </si>
  <si>
    <t>SIFÃO DO TIPO GARRAFA EM METAL CROMADO 1 X 1.1/2" - FORNECIMENTO E INSTALAÇÃO. AF_12/2013</t>
  </si>
  <si>
    <t xml:space="preserve">MET-VAL-005 </t>
  </si>
  <si>
    <t xml:space="preserve">VÁLVULA AMERICANA PIA INOX 1 1/2" X 3/4" </t>
  </si>
  <si>
    <t xml:space="preserve">MET-VAL-029 </t>
  </si>
  <si>
    <t>VÁLVULA PARA LAVATÓRIO COM LADRÃO D = 2 1/4" X 1"</t>
  </si>
  <si>
    <t>86887</t>
  </si>
  <si>
    <t>ENGATE FLEXÍVEL EM INOX, 1/2 X 40CM - FORNECIMENTO E INSTALAÇÃO. AF_12/2013</t>
  </si>
  <si>
    <t>MET-TUB-005</t>
  </si>
  <si>
    <t>TUBO DE LIGAÇÃO - ÁGUA PARA VASO 1 1/2" X 20 CM</t>
  </si>
  <si>
    <t xml:space="preserve">MET-TUB-015 </t>
  </si>
  <si>
    <t xml:space="preserve">TUBO PARA VÁLVULA DE DESCARGA Nº. 18 COM ADAPTADOR D = 1 1/2" </t>
  </si>
  <si>
    <t>MET-PAR-005</t>
  </si>
  <si>
    <t xml:space="preserve">PARAFUSO CASTELO COM BUCHA </t>
  </si>
  <si>
    <t>ACE-PAP-015</t>
  </si>
  <si>
    <t>PAPELEIRA METÁLICA CROMADA, INCLUSIVE FIXAÇÃO</t>
  </si>
  <si>
    <t xml:space="preserve">HID-TUB-055 </t>
  </si>
  <si>
    <t xml:space="preserve">TUBO PVC ESGOTO PB, INCLUSIVE CONEXÕES E SUPORTES, 100 MM </t>
  </si>
  <si>
    <t>HID-TUB-045</t>
  </si>
  <si>
    <t xml:space="preserve">TUBO PVC ESGOTO PB, INCLUSIVE CONEXÕES E SUPORTES, 50 MM </t>
  </si>
  <si>
    <t>HID-TUB-075</t>
  </si>
  <si>
    <t>TUBO PVC ESGOTO PB, INCLUSIVE CONEXÕES E SUPORTES, 40 MM</t>
  </si>
  <si>
    <t>89355</t>
  </si>
  <si>
    <t>TUBO, PVC, SOLDÁVEL, DN 20MM, INSTALADO EM RAMAL OU SUB-RAMAL DE ÁGUA- FORNECIMENTO E INSTALAÇÃO. AF_12/2014</t>
  </si>
  <si>
    <t>89356</t>
  </si>
  <si>
    <t>TUBO, PVC, SOLDÁVEL, DN 25MM, INSTALADO EM RAMAL OU SUB-RAMAL DE ÁGUA- FORNECIMENTO E INSTALAÇÃO. AF_12/2014</t>
  </si>
  <si>
    <t>89449</t>
  </si>
  <si>
    <t>TUBO, PVC, SOLDÁVEL, DN 50MM, INSTALADO EM PRUMADA DE ÁGUA - FORNECIMENTO E INSTALAÇÃO. AF_12/2014</t>
  </si>
  <si>
    <t>88503</t>
  </si>
  <si>
    <t>CAIXA D´ÁGUA EM POLIETILENO, 1000 LITROS, COM ACESSÓRIOS</t>
  </si>
  <si>
    <t>APARELHOS</t>
  </si>
  <si>
    <t>86928</t>
  </si>
  <si>
    <t>TANQUE DE MÁRMORE SINTÉTICO SUSPENSO, 22L OU EQUIVALENTE, INCLUSO SIFÃO TIPO GARRAFA EM PVC, VÁLVULA PLÁSTICA E TORNEIRA DE PLÁSTICO - FORNECIMENTO E INSTALAÇÃO. AF_12/2013</t>
  </si>
  <si>
    <t>95469</t>
  </si>
  <si>
    <t>VASO SANITARIO SIFONADO CONVENCIONAL COM LOUÇA BRANCA - FORNECIMENTOE INSTALAÇÃO. AF_10/2016</t>
  </si>
  <si>
    <t>86900</t>
  </si>
  <si>
    <t>CUBA DE EMBUTIR DE AÇO INOXIDÁVEL MÉDIA - FORNECIMENTO E INSTALAÇÃO. AF_12/2013</t>
  </si>
  <si>
    <t>86903</t>
  </si>
  <si>
    <t>LAVATÓRIO LOUÇA BRANCA COM COLUNA, 45 X 55CM OU EQUIVALENTE, PADRÃO MÉDIO - FORNECIMENTO E INSTALAÇÃO. AF_12/2013</t>
  </si>
  <si>
    <t>INSTALAÇÕES ELETRICAS E TELEFONE</t>
  </si>
  <si>
    <t>ELETRICA</t>
  </si>
  <si>
    <t>ACESSÓRIOS PARA ELETRODUTO</t>
  </si>
  <si>
    <t xml:space="preserve">ELE-CXS-160 </t>
  </si>
  <si>
    <t>CAIXA DE LIGAÇÃO DE PVC PARA ELETRODUTO FLEXÍVEL , RETANGULAR, DIMENSÕES 4 X 2"</t>
  </si>
  <si>
    <t xml:space="preserve">ELE-CXS-165 </t>
  </si>
  <si>
    <t>CAIXA DE LIGAÇÃO DE PVC PARA ELETRODUTO FLEXÍVEL , QUADRADA, DIMENSÕES 4 X 4"</t>
  </si>
  <si>
    <t xml:space="preserve">ELE-CXS-180 </t>
  </si>
  <si>
    <t xml:space="preserve">CAIXA DE LIGAÇÃO DE PVC PARA ELETRODUTO FLEXÍVEL , OCTOGONAL COM ANEL DESLIZANTE, DIMENSÕES 3 X 3" </t>
  </si>
  <si>
    <t>1891</t>
  </si>
  <si>
    <t>LUVA EM PVC RIGIDO ROSCAVEL, DE 3/4", PARA ELETRODUTO</t>
  </si>
  <si>
    <t>1892</t>
  </si>
  <si>
    <t>LUVA EM PVC RIGIDO ROSCAVEL, DE 1", PARA ELETRODUTO</t>
  </si>
  <si>
    <t>ACESSÓRIOS PARA USO GERAL</t>
  </si>
  <si>
    <t>11945</t>
  </si>
  <si>
    <t>BUCHA DE NYLON SEM ABA S4</t>
  </si>
  <si>
    <t>11950</t>
  </si>
  <si>
    <t>BUCHA DE NYLON SEM ABA S6, COM PARAFUSO DE 4,20 X 40 MM EM ACO ZINCADO COMROSCA SOBERBA, CABECA CHATA E FENDA PHILLIPS</t>
  </si>
  <si>
    <t>SPDA-PAR-005</t>
  </si>
  <si>
    <t xml:space="preserve">PARAFUSO DE FENDA EM AÇO INOX COM PORCA E ARRUELA DE ¼ </t>
  </si>
  <si>
    <t>CABO UNIPOLAR (COBRE)</t>
  </si>
  <si>
    <t>91926</t>
  </si>
  <si>
    <t>CABO DE COBRE FLEXÍVEL ISOLADO, 2,5 MM², ANTI-CHAMA 450/750 V, PARA CIRCUITOS TERMINAIS - FORNECIMENTO E INSTALAÇÃO. AF_12/2015 AZUL CLARO</t>
  </si>
  <si>
    <t>CABO DE COBRE FLEXÍVEL ISOLADO, 2,5 MM², ANTI-CHAMA 450/750 V, PARA CIRCUITOS TERMINAIS - FORNECIMENTO E INSTALAÇÃO. AF_12/2015 MARROM</t>
  </si>
  <si>
    <t>CABO DE COBRE FLEXÍVEL ISOLADO, 2,5 MM², ANTI-CHAMA 450/750 V, PARA CIRCUITOS TERMINAIS - FORNECIMENTO E INSTALAÇÃO. AF_12/2015 OUTRO</t>
  </si>
  <si>
    <t>CABO DE COBRE FLEXÍVEL ISOLADO, 2,5 MM², ANTI-CHAMA 450/750 V, PARA CIRCUITOS TERMINAIS - FORNECIMENTO E INSTALAÇÃO. AF_12/2015 PRETO</t>
  </si>
  <si>
    <t>CABO DE COBRE FLEXÍVEL ISOLADO, 2,5 MM², ANTI-CHAMA 450/750 V, PARA CIRCUITOS TERMINAIS - FORNECIMENTO E INSTALAÇÃO. AF_12/2015 VERDE-AMARELO</t>
  </si>
  <si>
    <t>CABO DE COBRE FLEXÍVEL ISOLADO, 2,5 MM², ANTI-CHAMA 450/750 V, PARA CIRCUITOS TERMINAIS - FORNECIMENTO E INSTALAÇÃO. AF_12/2015 VERMELHO</t>
  </si>
  <si>
    <t>91928</t>
  </si>
  <si>
    <t>CABO DE COBRE FLEXÍVEL ISOLADO, 4 MM², ANTI-CHAMA 450/750 V, PARA CIRCUITOS TERMINAIS - FORNECIMENTO E INSTALAÇÃO. AF_12/2015 AZUL CLARO</t>
  </si>
  <si>
    <t>CABO DE COBRE FLEXÍVEL ISOLADO, 4 MM², ANTI-CHAMA 450/750 V, PARA CIRCUITOS TERMINAIS - FORNECIMENTO E INSTALAÇÃO. AF_12/2015 MARROM</t>
  </si>
  <si>
    <t>CABO DE COBRE FLEXÍVEL ISOLADO, 4 MM², ANTI-CHAMA 450/750 V, PARA CIRCUITOS TERMINAIS - FORNECIMENTO E INSTALAÇÃO. AF_12/2015 PRETO</t>
  </si>
  <si>
    <t>CABO DE COBRE FLEXÍVEL ISOLADO, 4 MM², ANTI-CHAMA 450/750 V, PARA CIRCUITOS TERMINAIS - FORNECIMENTO E INSTALAÇÃO. AF_12/2015 VERDE-AMARELO</t>
  </si>
  <si>
    <t>CABO DE COBRE FLEXÍVEL ISOLADO, 4 MM², ANTI-CHAMA 450/750 V, PARA CIRCUITOS TERMINAIS - FORNECIMENTO E INSTALAÇÃO. AF_12/2015 VERMELHO</t>
  </si>
  <si>
    <t>91930</t>
  </si>
  <si>
    <t>CABO DE COBRE FLEXÍVEL ISOLADO, 6 MM², ANTI-CHAMA 450/750 V, PARA CIRCUITOS TERMINAIS - FORNECIMENTO E INSTALAÇÃO. AF_12/2015 AZUL CLARO</t>
  </si>
  <si>
    <t>CABO DE COBRE FLEXÍVEL ISOLADO, 6 MM², ANTI-CHAMA 450/750 V, PARA CIRCUITOS TERMINAIS - FORNECIMENTO E INSTALAÇÃO. AF_12/2015 MARROM</t>
  </si>
  <si>
    <t>CABO DE COBRE FLEXÍVEL ISOLADO, 6 MM², ANTI-CHAMA 450/750 V, PARA CIRCUITOS TERMINAIS - FORNECIMENTO E INSTALAÇÃO. AF_12/2015 PRETO</t>
  </si>
  <si>
    <t>CABO DE COBRE FLEXÍVEL ISOLADO, 6 MM², ANTI-CHAMA 450/750 V, PARA CIRCUITOS TERMINAIS - FORNECIMENTO E INSTALAÇÃO. AF_12/2015 VERDE-AMARELO</t>
  </si>
  <si>
    <t>CABO DE COBRE FLEXÍVEL ISOLADO, 6 MM², ANTI-CHAMA 450/750 V, PARA CIRCUITOS TERMINAIS - FORNECIMENTO E INSTALAÇÃO. AF_12/2015 VERMELHO</t>
  </si>
  <si>
    <t>DISPOSITIVO ELETRICO - EMBUTIDO</t>
  </si>
  <si>
    <t>PLACA 2X4"</t>
  </si>
  <si>
    <t>ELE-INT-005</t>
  </si>
  <si>
    <t>INTERRUPTOR, UMA TECLA SIMPLES 10 A - 250 V, SEM PLACA</t>
  </si>
  <si>
    <t xml:space="preserve">ELE-PLA-040 </t>
  </si>
  <si>
    <t xml:space="preserve">PLACA PARA CAIXA 2" X 4", 1 POSTO </t>
  </si>
  <si>
    <t>ELE-PLA-050</t>
  </si>
  <si>
    <t xml:space="preserve">PLACA PARA CAIXA 4" X 4", 2 POSTOS SEPARADOS </t>
  </si>
  <si>
    <t>ELE-PLA-060</t>
  </si>
  <si>
    <t>PLACA PARA CAIXA 2" X 4", 3 POSTOS</t>
  </si>
  <si>
    <t>PLACA 4X4"</t>
  </si>
  <si>
    <t>91959</t>
  </si>
  <si>
    <t>INTERRUPTOR SIMPLES (2 MÓDULOS), 10A/250V, INCLUINDO SUPORTE E PLACAFORNECIMENTO E INSTALAÇÃO. AF_12/2015</t>
  </si>
  <si>
    <t>SEM PLACA</t>
  </si>
  <si>
    <t>ELE-INT-115</t>
  </si>
  <si>
    <t>INTERRUPTOR , DUAS TECLAS SIMPLES E UMA TECLA PARALELO 10 A - 250 V</t>
  </si>
  <si>
    <t>ELE-INT-125</t>
  </si>
  <si>
    <t xml:space="preserve">INTERRUPTOR , TRÊS TECLAS SIMPLES 10 A - 250 V </t>
  </si>
  <si>
    <t>92001</t>
  </si>
  <si>
    <t>TOMADA BAIXA DE EMBUTIR (1 MÓDULO), 2P+T 20 A, INCLUINDO SUPORTE E PLACA - FORNECIMENTO E INSTALAÇÃO. AF_12/2015</t>
  </si>
  <si>
    <t>DISPOSITIVO DE PROTEÇÃO</t>
  </si>
  <si>
    <t>ELE-DIS-005</t>
  </si>
  <si>
    <t xml:space="preserve">DISJUNTOR MONOPOLAR TERMOMAGNÉTICO 5KA, DE 10A </t>
  </si>
  <si>
    <t>ELE-DIS-008</t>
  </si>
  <si>
    <t xml:space="preserve">DISJUNTOR MONOPOLAR TERMOMAGNÉTICO 5KA, DE 20A </t>
  </si>
  <si>
    <t>ELE-DIS-011</t>
  </si>
  <si>
    <t>DISJUNTOR MONOPOLAR TERMOMAGNÉTICO 5KA, DE 32A</t>
  </si>
  <si>
    <t xml:space="preserve">ELE-DIS-021 </t>
  </si>
  <si>
    <t xml:space="preserve">DISJUNTOR BIPOLAR TERMOMAGNÉTICO 10KA, DE 30A </t>
  </si>
  <si>
    <t xml:space="preserve">ELE-DIS-022 </t>
  </si>
  <si>
    <t xml:space="preserve">DISJUNTOR BIPOLAR TERMOMAGNÉTICO 10KA, DE 35A </t>
  </si>
  <si>
    <t xml:space="preserve">ELE-DIS-042 </t>
  </si>
  <si>
    <t>DISJUNTOR TRIPOLAR TERMOMAGNÉTICO 10KA, DE 50A</t>
  </si>
  <si>
    <t xml:space="preserve">ELE-SUP-005 </t>
  </si>
  <si>
    <t>SUPRESSOR DE SURTO PARA PROTEÇÃO PRIMÁRIA EM QGD, ATÉ 1,5 KV - 5 KA</t>
  </si>
  <si>
    <t>ELE-INT-020</t>
  </si>
  <si>
    <t xml:space="preserve">INTERRUPTOR, BIPOLAR SIMPLES 10 A - 250 V, COM PLACA </t>
  </si>
  <si>
    <t xml:space="preserve">INTERRUPTOR, BIPOLAR SIMPLES 10 A - 400 V, COM PLACA </t>
  </si>
  <si>
    <t>ELETRODUTO PVC ENCAIXE</t>
  </si>
  <si>
    <t>11928</t>
  </si>
  <si>
    <t>ABRACADEIRA, GALVANIZADA/ZINCADA, ROSCA SEM FIM, PARAFUSO INOX, LARGURA FITA*12,6 A *14 MM, D = 3" A 3 3/4"</t>
  </si>
  <si>
    <t>91865</t>
  </si>
  <si>
    <t>ELETRODUTO RÍGIDO ROSCÁVEL, PVC, DN 40 MM (1 1/4"), PARA CIRCUITOS TERMINAIS, INSTALADO EM FORRO - FORNECIMENTO E INSTALAÇÃO. AF_12/2015</t>
  </si>
  <si>
    <t>ELETRODUTO PVC FLEXIVEL</t>
  </si>
  <si>
    <t>91846</t>
  </si>
  <si>
    <t>ELETRODUTO FLEXÍVEL CORRUGADO, PVC, DN 32 MM (1"), PARA CIRCUITOS TERMINAIS, INSTALADO EM LAJE - FORNECIMENTO E INSTALAÇÃO. AF_12/2015</t>
  </si>
  <si>
    <t>91844</t>
  </si>
  <si>
    <t>ELETRODUTO FLEXÍVEL CORRUGADO, PVC, DN 25 MM (3/4"), PARA CIRCUITOS TERMINAIS, INSTALADO EM LAJE - FORNECIMENTO E INSTALAÇÃO. AF_12/2015</t>
  </si>
  <si>
    <t>ELETRODUTO PVC ROSCA</t>
  </si>
  <si>
    <t>39131</t>
  </si>
  <si>
    <t>ABRACADEIRA EM ACO PARA AMARRACAO DE ELETRODUTOS, TIPO D, COM 1 1/2" E CUNHADE FIXACAO</t>
  </si>
  <si>
    <t>39128</t>
  </si>
  <si>
    <t>ABRACADEIRA EM ACO PARA AMARRACAO DE ELETRODUTOS, TIPO D, COM 3/4" E CUNHA DEFIXACAO</t>
  </si>
  <si>
    <t>91864</t>
  </si>
  <si>
    <t>ELETRODUTO RÍGIDO ROSCÁVEL, PVC, DN 32 MM (1"), PARA CIRCUITOS TERMINAIS, INSTALADO EM FORRO - FORNECIMENTO E INSTALAÇÃO. AF_12/2015</t>
  </si>
  <si>
    <t>91863</t>
  </si>
  <si>
    <t>ELETRODUTO RÍGIDO ROSCÁVEL, PVC, DN 25 MM (3/4"), PARA CIRCUITOS TERMINAIS, INSTALADO EM FORRO - FORNECIMENTO E INSTALAÇÃO. AF_12/2015</t>
  </si>
  <si>
    <t>LUMINARIA E ACESSORIOS</t>
  </si>
  <si>
    <t>38769</t>
  </si>
  <si>
    <t>LUMINARIA ARANDELA TIPO MEIA-LUA COM VIDRO FOSCO *30 X 15* CM, PARA 1 LAMPADA,BASE E27, POTENCIA MAXIMA 40/60 W (NAO INCLUI LAMPADA)</t>
  </si>
  <si>
    <t>73953/001</t>
  </si>
  <si>
    <t>LUMINARIA TIPO CALHA, DE SOBREPOR, COM REATOR DE PARTIDA RAPIDA E LAMPADA FLUORESCENTE 1X20W, COMPLETA, FORNECIMENTO E INSTALACAO</t>
  </si>
  <si>
    <t>73953/002</t>
  </si>
  <si>
    <t>LUMINARIA TIPO CALHA, DE SOBREPOR, COM REATOR DE PARTIDA RAPIDA E LAMPADA FLUORESCENTE 2X20W, COMPLETA, FORNECIMENTO E INSTALACAO</t>
  </si>
  <si>
    <t>73953/006</t>
  </si>
  <si>
    <t>LUMINARIA TIPO CALHA, DE SOBREPOR, COM REATOR DE PARTIDA RAPIDA E LAMPADA FLUORESCENTE 2X40W, COMPLETA, FORNECIMENTO E INSTALACAO</t>
  </si>
  <si>
    <t xml:space="preserve">ELE-LAM-075 </t>
  </si>
  <si>
    <t>SOQUETE ANTIVIBRATÓRIO PARA LÂMPADA FLUORESCENTE COM PORTASTARTER</t>
  </si>
  <si>
    <t>14543</t>
  </si>
  <si>
    <t>SOQUETE DE PVC / TERMOPLASTICO BASE E27, COM CHAVE, PARA LAMPADAS</t>
  </si>
  <si>
    <t>ELE-LAM-075</t>
  </si>
  <si>
    <t xml:space="preserve">SOQUETE ANTIVIBRATÓRIO PARA LÂMPADA FLUORESCENTE COM PORTASTARTER </t>
  </si>
  <si>
    <t>LAMPADA FLUORESCENTE</t>
  </si>
  <si>
    <t>ELE-LAM-055</t>
  </si>
  <si>
    <t xml:space="preserve">LÂMPADA FLUORESCENTE TLDRS 20/ 84 - 20 W - G13 </t>
  </si>
  <si>
    <t>ELE-LAM-056</t>
  </si>
  <si>
    <t xml:space="preserve">LÂMPADA FLUORESCENTE TLDRS 20/ 84 - 40 W - G13 </t>
  </si>
  <si>
    <t>QUADRO DE DISTRIBUIÇÃO CHAPA PINT. - EMBUTIR</t>
  </si>
  <si>
    <t>74131/004</t>
  </si>
  <si>
    <t>QUADRO DE DISTRIBUICAO DE ENERGIA DE EMBUTIR, EM CHAPA METALICA, PARA18 DISJUNTORES TERMOMAGNETICOS MONOPOLARES, COM BARRAMENTO TRIFASICO ENEUTRO, FORNECIMENTO E INSTALACAO</t>
  </si>
  <si>
    <t>84402</t>
  </si>
  <si>
    <t>QUADRO DE DISTRIBUICAO DE ENERGIA P/ 6 DISJUNTORES TERMOMAGNETICOS MONOPOLARES SEM BARRAMENTO, DE EMBUTIR, EM CHAPA METALICA - FORNECIMENTOE INSTALACAO</t>
  </si>
  <si>
    <t>ESQUADRIAS</t>
  </si>
  <si>
    <t>PORTAS</t>
  </si>
  <si>
    <t>90841</t>
  </si>
  <si>
    <t>KIT DE PORTA DE MADEIRA PARA PINTURA, SEMI-OCA (LEVE OU MÉDIA), PADRÃOMÉDIO, 60X210CM, ESPESSURA DE 3,5CM, ITENS INCLUSOS: DOBRADIÇAS, MONTAGEM E INSTALAÇÃO DO BATENTE, FECHADURA COM EXECUÇÃO DO FURO - FORNECIMENTO E INSTALAÇÃO. AF_08/2015</t>
  </si>
  <si>
    <t>90843</t>
  </si>
  <si>
    <t>KIT DE PORTA DE MADEIRA PARA PINTURA, SEMI-OCA (LEVE OU MÉDIA), PADRÃOMÉDIO, 80X210CM, ESPESSURA DE 3,5CM, ITENS INCLUSOS: DOBRADIÇAS, MONTAGEM E INSTALAÇÃO DO BATENTE, FECHADURA COM EXECUÇÃO DO FURO - FORNECIMENTO E INSTALAÇÃO. AF_08/2015</t>
  </si>
  <si>
    <t>JANELAS</t>
  </si>
  <si>
    <t>94575</t>
  </si>
  <si>
    <t>JANELA DE ALUMÍNIO MAXIM-AR, FIXAÇÃO COM PARAFUSO, VEDAÇÃO COM ESPUMAEXPANSIVA PU, COM VIDROS, PADRONIZADA. AF_07/2016</t>
  </si>
  <si>
    <t>REVESTIMENTOS</t>
  </si>
  <si>
    <t>REV-CHA-005</t>
  </si>
  <si>
    <t xml:space="preserve">CHAPISCO DE PAREDES COM ARGAMASSA 1:3 CIMENTO E AREIA, A COLHER </t>
  </si>
  <si>
    <t>REV-REB-015</t>
  </si>
  <si>
    <t xml:space="preserve">REBOCO COM ARGAMASSA 1:2:8 CIMENTO, CAL E AREIA </t>
  </si>
  <si>
    <t>REV-EMB-005</t>
  </si>
  <si>
    <t xml:space="preserve">EMBOÇO COM ARGAMASSA 1:6, CIMENTO E AREIA </t>
  </si>
  <si>
    <t>REV-AZU-011</t>
  </si>
  <si>
    <t>REVESTIMENTO COM AZULEJO BRANCO 20 X 20 CM, JUNTA A PRUMO, ASSENTADO COM ARGAMASSA PRÉ-FABRICADA, INCLUSIVE REJUNTAMENTO</t>
  </si>
  <si>
    <t>PISOS, RODAPES E SOLEIRAS</t>
  </si>
  <si>
    <t>PISO CERAMICO</t>
  </si>
  <si>
    <t xml:space="preserve">PIS-CER-010 </t>
  </si>
  <si>
    <t xml:space="preserve">PISO CERÂMICO PEI-5 LISO (PREÇO MÉDIO) 30 X 30 CM, ASSENTADO COMARGAMASSA PRÉ-FABRICADA, INCLUSIVE REJUNTAMENTO </t>
  </si>
  <si>
    <t xml:space="preserve">PISO DE CONCRETO </t>
  </si>
  <si>
    <t>68325</t>
  </si>
  <si>
    <t>PISO EM CONCRETO 20 MPA PREPARO MECANICO, ESPESSURA 7CM, INCLUSO SELANTE ELASTICO A BASE DE POLIURETANO</t>
  </si>
  <si>
    <t>RODAPES</t>
  </si>
  <si>
    <t>ROD-CER-005</t>
  </si>
  <si>
    <t xml:space="preserve">RODAPÉ DE CERÂMICA H = 10 CM </t>
  </si>
  <si>
    <t>SOLEIRAS</t>
  </si>
  <si>
    <t>SOL-GRA-005</t>
  </si>
  <si>
    <t>SOLEIRA DE GRANITO CINZA ANDORINHA E = 2 CM</t>
  </si>
  <si>
    <t>PINTURA</t>
  </si>
  <si>
    <t>88489</t>
  </si>
  <si>
    <t>APLICAÇÃO MANUAL DE PINTURA COM TINTA LÁTEX ACRÍLICA EM PAREDES, DUASDEMÃOS. AF_06/2014</t>
  </si>
  <si>
    <t>88488</t>
  </si>
  <si>
    <t>APLICAÇÃO MANUAL DE PINTURA COM TINTA LÁTEX ACRÍLICA EM TETO, DUAS DEMÃOS. AF_06/2014</t>
  </si>
  <si>
    <t>DIVERSOS</t>
  </si>
  <si>
    <t xml:space="preserve">BAN-GRA-010 </t>
  </si>
  <si>
    <t>BANCADA EM GRANITO CINZA ANDORINHA E = 3 CM, APOIADA EM ALVENARIA</t>
  </si>
  <si>
    <t>ACE-BAR-015</t>
  </si>
  <si>
    <t xml:space="preserve">BARRA DE APOIO EM AÇO INOX PARA P.N.E. L = 90 CM (VASO SANITÁRIO) </t>
  </si>
  <si>
    <t>88414</t>
  </si>
  <si>
    <t>APLICAÇÃO MANUAL DE FUNDO SELADOR ACRÍLICO EM SUPERFÍCIES INTERNAS DASACADA DE EDIFÍCIOS DE MÚLTIPLOS PAVIMENTOS. AF_06/2014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</si>
  <si>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</si>
  <si>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</si>
  <si>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</si>
  <si>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</si>
  <si>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</si>
  <si>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</si>
  <si>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</si>
  <si>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</si>
  <si>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</si>
  <si>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</si>
  <si>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</si>
  <si>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</si>
  <si>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</si>
  <si>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 xml:space="preserve">PIN-EMA-005 </t>
  </si>
  <si>
    <t xml:space="preserve">EMASSAMENTO DE PAREDES COM 1 DEMÃO DE MASSA ACRÍLICA </t>
  </si>
  <si>
    <t>PIN-EMA-007</t>
  </si>
  <si>
    <t xml:space="preserve">EMASSAMENTO DE TETOS COM 1 DEMÃO DE MASSA ACRÍLICA </t>
  </si>
  <si>
    <t>3.1</t>
  </si>
  <si>
    <t>3.2</t>
  </si>
  <si>
    <t>3.3</t>
  </si>
  <si>
    <t>3.4</t>
  </si>
  <si>
    <t>3.5</t>
  </si>
  <si>
    <t>4.1</t>
  </si>
  <si>
    <t>5.1</t>
  </si>
  <si>
    <t>5.2</t>
  </si>
  <si>
    <t>5.3</t>
  </si>
  <si>
    <t>CONSTRUÇÃO UBS BAIRRO INDUSTRIAL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</si>
  <si>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</si>
  <si>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</si>
  <si>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</si>
  <si>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</si>
  <si>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</si>
  <si>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</si>
  <si>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</si>
  <si>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</si>
  <si>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</si>
  <si>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</si>
  <si>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</si>
  <si>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</si>
  <si>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</si>
  <si>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</si>
  <si>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</si>
  <si>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</si>
  <si>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</si>
  <si>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</si>
  <si>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</si>
  <si>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</si>
  <si>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</si>
  <si>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</si>
  <si>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</si>
  <si>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</si>
  <si>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</si>
  <si>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</si>
  <si>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</si>
  <si>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</si>
  <si>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</si>
  <si>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</si>
  <si>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</si>
  <si>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</si>
  <si>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</si>
  <si>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</si>
  <si>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</si>
  <si>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</si>
  <si>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</si>
  <si>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</si>
  <si>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</si>
  <si>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</si>
  <si>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</si>
  <si>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</si>
  <si>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</si>
  <si>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</si>
  <si>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</si>
  <si>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</si>
  <si>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</si>
  <si>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</si>
  <si>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</si>
  <si>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</si>
  <si>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</si>
  <si>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</si>
  <si>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</si>
  <si>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</si>
  <si>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</si>
  <si>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</si>
  <si>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</si>
  <si>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</si>
  <si>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</si>
  <si>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</si>
  <si>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</si>
  <si>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</si>
  <si>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</si>
  <si>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</si>
  <si>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</si>
  <si>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</si>
  <si>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</si>
  <si>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</si>
  <si>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</si>
  <si>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</si>
  <si>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</si>
  <si>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</si>
  <si>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</si>
  <si>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</si>
  <si>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</si>
  <si>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</si>
  <si>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</si>
  <si>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</si>
  <si>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</si>
  <si>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</si>
  <si>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</si>
  <si>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</si>
  <si>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</si>
  <si>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</si>
  <si>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</si>
  <si>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</si>
  <si>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</si>
  <si>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</si>
  <si>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</si>
  <si>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</si>
  <si>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</si>
  <si>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</si>
  <si>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</si>
  <si>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</si>
  <si>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</si>
  <si>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>7.73</t>
  </si>
  <si>
    <t>7.74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</si>
  <si>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</si>
  <si>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</si>
  <si>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</si>
  <si>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</si>
  <si>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</si>
  <si>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</si>
  <si>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</si>
  <si>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</si>
  <si>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</si>
  <si>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10.2</t>
  </si>
  <si>
    <t>10.3</t>
  </si>
  <si>
    <t>10.4</t>
  </si>
  <si>
    <t>10.5</t>
  </si>
  <si>
    <t>10.6</t>
  </si>
  <si>
    <t>10.7</t>
  </si>
  <si>
    <t>11.1</t>
  </si>
  <si>
    <t>11.2</t>
  </si>
  <si>
    <t>11.4</t>
  </si>
  <si>
    <t>11.5</t>
  </si>
  <si>
    <t>12.1</t>
  </si>
  <si>
    <t>12.2</t>
  </si>
  <si>
    <t>ENGENHEIRO CIVIL</t>
  </si>
  <si>
    <t>TOTAL</t>
  </si>
  <si>
    <t>73990/001</t>
  </si>
  <si>
    <t>ARMACAO ACO CA-50 P/1,0M3 DE CONCRETO</t>
  </si>
  <si>
    <t>87449</t>
  </si>
  <si>
    <t>4.2</t>
  </si>
  <si>
    <t>ALVENARIA DE VEDAÇÃO DE BLOCOS VAZADOS DE CONCRETO DE 14X19X39CM (ESPESSURA 14CM) DE PAREDES COM ÁREA LÍQUIDA MENOR QUE 6M² SEM VÃOS E ARGAMASSA DE ASSENTAMENTO COM PREPARO EM BETONEIRA. AF_06/2014 (MURO)</t>
  </si>
  <si>
    <t>92261</t>
  </si>
  <si>
    <t>INSTALAÇÃO DE TESOURA (INTEIRA OU MEIA), BIAPOIADA, EM MADEIRA NÃO APARELHADA, PARA VÃOS MAIORES OU IGUAIS A 8,0 M E MENORES QUE 10,0 M, INCLUSO IÇAMENTO. AF_12/2015</t>
  </si>
  <si>
    <t>68050</t>
  </si>
  <si>
    <t>PORTA DE CORRER EM ALUMINIO, COM DUAS FOLHAS PARA VIDRO, INCLUSO VIDROLISO INCOLOR, FECHADURA E PUXADOR</t>
  </si>
  <si>
    <t>73910/009</t>
  </si>
  <si>
    <t>PORTA DE MADEIRA COMPENSADA LISA PARA CERA OU VERNIZ, 120X210X3,5CM, 2FOLHAS, INCLUSO ADUELA 1A, ALIZAR 1A E DOBRADICAS COM ANEL</t>
  </si>
  <si>
    <t>73932/001</t>
  </si>
  <si>
    <t>GRADE DE FERRO EM BARRA CHATA 3/16"</t>
  </si>
  <si>
    <t>PORTAO DE FERRO COM VARA 1/2", COM REQUADRO</t>
  </si>
  <si>
    <t>74100/001</t>
  </si>
  <si>
    <t>2.9</t>
  </si>
  <si>
    <t>94097</t>
  </si>
  <si>
    <t>PREPARO DE FUNDO DE VALA COM LARGURA MENOR QUE 1,5 M, EM LOCAL COM NÍVEL BAIXO DE INTERFERÊNCIA. AF_06/2016</t>
  </si>
  <si>
    <t>85180</t>
  </si>
  <si>
    <t>PLANTIO DE GRAMA ESMERALDA EM ROLO</t>
  </si>
  <si>
    <t>74072/002</t>
  </si>
  <si>
    <t>CORRIMAO EM TUBO ACO GALVANIZADO 2 1/2" COM BRACADEIRA</t>
  </si>
  <si>
    <t>12.3</t>
  </si>
  <si>
    <t>12.4</t>
  </si>
  <si>
    <t>79467</t>
  </si>
  <si>
    <t>PINTURA COM TINTA A BASE DE BORRACHA CLORADA , DE FAIXAS DE DEMARCACAO, EM QUADRA POLIESPORTIVA, 5 CM DE LARGURA.</t>
  </si>
  <si>
    <t>SINAPI07/17 SETOP 07/17</t>
  </si>
  <si>
    <t>LOU-VAS-025</t>
  </si>
  <si>
    <t>PIA DE DESPEJO - VASO SANITÁRIO LOUÇA BRANCA INFANTIL ASSENTADA SOB BANCADA, INCLUINDO VÁLVULA DE DESCARGA E TAMPA</t>
  </si>
  <si>
    <t>RODRIGO SOARES MAGALHÃES</t>
  </si>
  <si>
    <t>199076/D</t>
  </si>
  <si>
    <t>TORNEIRA CROMADA DE MESA, 1/2" OU 3/4", PARA LAVATÓRIO, PADRÃO MÉDIO - FORNECIMENTO E INSTALAÇÃO. AF_12/2013</t>
  </si>
  <si>
    <t>1.1</t>
  </si>
  <si>
    <t>1.2</t>
  </si>
  <si>
    <t>5.4</t>
  </si>
  <si>
    <t>6.24</t>
  </si>
  <si>
    <t>8.6</t>
  </si>
  <si>
    <t>8.7</t>
  </si>
  <si>
    <t>8.8</t>
  </si>
  <si>
    <t>10.1</t>
  </si>
  <si>
    <t>11.3</t>
  </si>
  <si>
    <t>12.5</t>
  </si>
  <si>
    <t xml:space="preserve">                     CRONOGRAMA FISICO-FINANCEIRO</t>
  </si>
  <si>
    <t>DESCRIÇÃO</t>
  </si>
  <si>
    <t xml:space="preserve">VALOR </t>
  </si>
  <si>
    <t xml:space="preserve">Mês 1 </t>
  </si>
  <si>
    <t>TOTAL DO ITEM</t>
  </si>
  <si>
    <t>INSTALAÇÕES HIDRO-SANITÁRIAS</t>
  </si>
  <si>
    <t>INSTALAÇÕES ELÉTRICA E TELEFÔNICA</t>
  </si>
  <si>
    <t>PISOS, RODAPÉS,SOLEIRAS E PEITORIS</t>
  </si>
  <si>
    <t>ACUMULADO</t>
  </si>
  <si>
    <t>CONSTRUÇÃO DE UBS NO BAIRRO INDUSTRIAL</t>
  </si>
  <si>
    <t>INSTALAÇÕES HIDROSANITARIAS</t>
  </si>
  <si>
    <t>Mês 2</t>
  </si>
  <si>
    <t>Mês 3</t>
  </si>
  <si>
    <t>Mês 4</t>
  </si>
  <si>
    <t>Mês 5</t>
  </si>
  <si>
    <t>Mês 6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</si>
</sst>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000"/>
    <numFmt numFmtId="180" formatCode="d\ mmmm\,\ yyyy"/>
    <numFmt numFmtId="181" formatCode="mmm/yyyy"/>
    <numFmt numFmtId="182" formatCode="0.0"/>
    <numFmt numFmtId="183" formatCode="0_);[Red]\(0\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[$-416]dddd\,\ d&quot; de &quot;mmmm&quot; de &quot;yyyy"/>
    <numFmt numFmtId="189" formatCode="00"/>
    <numFmt numFmtId="190" formatCode="[$-416]mmm/yyyy;@"/>
    <numFmt numFmtId="191" formatCode="dd/mm/yy;@"/>
    <numFmt numFmtId="192" formatCode="0.0%"/>
    <numFmt numFmtId="193" formatCode="0.000%"/>
    <numFmt numFmtId="194" formatCode="0.0000%"/>
    <numFmt numFmtId="195" formatCode="[$-416]mmmm\-yy;@"/>
    <numFmt numFmtId="196" formatCode="d/m/yy;@"/>
    <numFmt numFmtId="197" formatCode="[$-416]mmm\-yyyy;@"/>
    <numFmt numFmtId="198" formatCode="[$-416]mmmm\-yyyy;@"/>
    <numFmt numFmtId="199" formatCode="#,##0.000"/>
    <numFmt numFmtId="200" formatCode="#,##0.0000_);\(#,##0.0000\)"/>
    <numFmt numFmtId="201" formatCode="#,##0.000000_);\(#,##0.000000\)"/>
    <numFmt numFmtId="202" formatCode="_(* #,##0.0000_);_(* \(#,##0.0000\);_(* &quot;-&quot;????_);_(@_)"/>
    <numFmt numFmtId="203" formatCode="&quot;R$&quot;\ #,##0.00"/>
    <numFmt numFmtId="204" formatCode="_(&quot;R$ &quot;* #,##0.00_);_(&quot;R$ &quot;* \(#,##0.00\);_(&quot;R$ &quot;* \-??_);_(@_)"/>
    <numFmt numFmtId="205" formatCode="_(&quot;R$&quot;* #,##0.00_);_(&quot;R$&quot;* \(#,##0.00\);_(&quot;R$&quot;* \-??_);_(@_)"/>
    <numFmt numFmtId="206" formatCode="&quot;R$&quot;\ #,##0.0"/>
    <numFmt numFmtId="207" formatCode="&quot;R$&quot;\ #,##0.000"/>
    <numFmt numFmtId="208" formatCode="&quot;R$&quot;\ #,##0.00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4"/>
      <name val="Arial"/>
      <family val="2"/>
    </font>
    <font>
      <sz val="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name val="Swis721 Md BT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u val="single"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2" fontId="0" fillId="0" borderId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350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 locked="0"/>
    </xf>
    <xf numFmtId="171" fontId="4" fillId="0" borderId="0" xfId="0" applyNumberFormat="1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centerContinuous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Continuous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34" borderId="12" xfId="0" applyFont="1" applyFill="1" applyBorder="1" applyAlignment="1" applyProtection="1">
      <alignment vertical="center"/>
      <protection/>
    </xf>
    <xf numFmtId="0" fontId="9" fillId="34" borderId="13" xfId="0" applyFont="1" applyFill="1" applyBorder="1" applyAlignment="1" applyProtection="1">
      <alignment vertical="center"/>
      <protection/>
    </xf>
    <xf numFmtId="0" fontId="9" fillId="34" borderId="14" xfId="0" applyFont="1" applyFill="1" applyBorder="1" applyAlignment="1" applyProtection="1">
      <alignment vertical="center"/>
      <protection/>
    </xf>
    <xf numFmtId="0" fontId="9" fillId="34" borderId="15" xfId="0" applyFont="1" applyFill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10" fontId="9" fillId="0" borderId="16" xfId="0" applyNumberFormat="1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10" fontId="9" fillId="0" borderId="18" xfId="0" applyNumberFormat="1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10" fontId="9" fillId="0" borderId="20" xfId="0" applyNumberFormat="1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4" fontId="4" fillId="0" borderId="0" xfId="0" applyNumberFormat="1" applyFont="1" applyAlignment="1" applyProtection="1">
      <alignment vertical="center"/>
      <protection/>
    </xf>
    <xf numFmtId="0" fontId="1" fillId="34" borderId="12" xfId="0" applyFont="1" applyFill="1" applyBorder="1" applyAlignment="1" applyProtection="1">
      <alignment vertical="center"/>
      <protection/>
    </xf>
    <xf numFmtId="0" fontId="1" fillId="34" borderId="22" xfId="0" applyFont="1" applyFill="1" applyBorder="1" applyAlignment="1" applyProtection="1">
      <alignment vertical="center"/>
      <protection/>
    </xf>
    <xf numFmtId="0" fontId="1" fillId="34" borderId="13" xfId="0" applyFont="1" applyFill="1" applyBorder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vertical="center"/>
      <protection/>
    </xf>
    <xf numFmtId="0" fontId="1" fillId="34" borderId="11" xfId="0" applyFont="1" applyFill="1" applyBorder="1" applyAlignment="1" applyProtection="1">
      <alignment vertical="center"/>
      <protection/>
    </xf>
    <xf numFmtId="0" fontId="1" fillId="34" borderId="14" xfId="0" applyFont="1" applyFill="1" applyBorder="1" applyAlignment="1" applyProtection="1">
      <alignment vertical="center"/>
      <protection/>
    </xf>
    <xf numFmtId="0" fontId="1" fillId="34" borderId="23" xfId="0" applyFont="1" applyFill="1" applyBorder="1" applyAlignment="1" applyProtection="1">
      <alignment vertical="center"/>
      <protection/>
    </xf>
    <xf numFmtId="0" fontId="1" fillId="34" borderId="15" xfId="0" applyFont="1" applyFill="1" applyBorder="1" applyAlignment="1" applyProtection="1">
      <alignment vertical="center"/>
      <protection/>
    </xf>
    <xf numFmtId="4" fontId="14" fillId="35" borderId="24" xfId="55" applyNumberFormat="1" applyFont="1" applyFill="1" applyBorder="1" applyAlignment="1" applyProtection="1">
      <alignment horizontal="right" vertical="center"/>
      <protection/>
    </xf>
    <xf numFmtId="4" fontId="14" fillId="35" borderId="18" xfId="55" applyNumberFormat="1" applyFont="1" applyFill="1" applyBorder="1" applyAlignment="1" applyProtection="1">
      <alignment horizontal="center" vertical="center"/>
      <protection/>
    </xf>
    <xf numFmtId="4" fontId="14" fillId="35" borderId="19" xfId="55" applyNumberFormat="1" applyFont="1" applyFill="1" applyBorder="1" applyAlignment="1" applyProtection="1">
      <alignment horizontal="center" vertical="center"/>
      <protection/>
    </xf>
    <xf numFmtId="4" fontId="14" fillId="35" borderId="25" xfId="55" applyNumberFormat="1" applyFont="1" applyFill="1" applyBorder="1" applyAlignment="1" applyProtection="1">
      <alignment horizontal="center" vertical="center"/>
      <protection/>
    </xf>
    <xf numFmtId="4" fontId="14" fillId="36" borderId="18" xfId="55" applyNumberFormat="1" applyFont="1" applyFill="1" applyBorder="1" applyAlignment="1" applyProtection="1">
      <alignment horizontal="center" vertical="center"/>
      <protection locked="0"/>
    </xf>
    <xf numFmtId="4" fontId="14" fillId="36" borderId="19" xfId="55" applyNumberFormat="1" applyFont="1" applyFill="1" applyBorder="1" applyAlignment="1" applyProtection="1">
      <alignment horizontal="center" vertical="center"/>
      <protection locked="0"/>
    </xf>
    <xf numFmtId="4" fontId="14" fillId="36" borderId="25" xfId="55" applyNumberFormat="1" applyFont="1" applyFill="1" applyBorder="1" applyAlignment="1" applyProtection="1">
      <alignment horizontal="center" vertical="center"/>
      <protection locked="0"/>
    </xf>
    <xf numFmtId="4" fontId="14" fillId="35" borderId="26" xfId="55" applyNumberFormat="1" applyFont="1" applyFill="1" applyBorder="1" applyAlignment="1" applyProtection="1">
      <alignment horizontal="center" vertical="center"/>
      <protection/>
    </xf>
    <xf numFmtId="4" fontId="14" fillId="35" borderId="24" xfId="55" applyNumberFormat="1" applyFont="1" applyFill="1" applyBorder="1" applyAlignment="1" applyProtection="1">
      <alignment horizontal="center" vertical="center"/>
      <protection/>
    </xf>
    <xf numFmtId="4" fontId="14" fillId="35" borderId="25" xfId="55" applyNumberFormat="1" applyFont="1" applyFill="1" applyBorder="1" applyAlignment="1" applyProtection="1">
      <alignment vertical="center"/>
      <protection/>
    </xf>
    <xf numFmtId="0" fontId="14" fillId="34" borderId="27" xfId="0" applyFont="1" applyFill="1" applyBorder="1" applyAlignment="1" applyProtection="1">
      <alignment vertical="center"/>
      <protection/>
    </xf>
    <xf numFmtId="49" fontId="16" fillId="36" borderId="18" xfId="0" applyNumberFormat="1" applyFont="1" applyFill="1" applyBorder="1" applyAlignment="1" applyProtection="1">
      <alignment horizontal="center" vertical="center"/>
      <protection locked="0"/>
    </xf>
    <xf numFmtId="49" fontId="16" fillId="36" borderId="25" xfId="0" applyNumberFormat="1" applyFont="1" applyFill="1" applyBorder="1" applyAlignment="1" applyProtection="1">
      <alignment horizontal="center" vertical="center"/>
      <protection locked="0"/>
    </xf>
    <xf numFmtId="0" fontId="16" fillId="36" borderId="28" xfId="0" applyFont="1" applyFill="1" applyBorder="1" applyAlignment="1" applyProtection="1">
      <alignment horizontal="center" vertical="center"/>
      <protection locked="0"/>
    </xf>
    <xf numFmtId="0" fontId="16" fillId="36" borderId="29" xfId="0" applyFont="1" applyFill="1" applyBorder="1" applyAlignment="1" applyProtection="1">
      <alignment horizontal="center" vertical="center"/>
      <protection locked="0"/>
    </xf>
    <xf numFmtId="0" fontId="16" fillId="36" borderId="18" xfId="0" applyFont="1" applyFill="1" applyBorder="1" applyAlignment="1" applyProtection="1">
      <alignment horizontal="center" vertical="center"/>
      <protection locked="0"/>
    </xf>
    <xf numFmtId="0" fontId="16" fillId="36" borderId="25" xfId="0" applyFont="1" applyFill="1" applyBorder="1" applyAlignment="1" applyProtection="1">
      <alignment horizontal="center" vertical="center"/>
      <protection locked="0"/>
    </xf>
    <xf numFmtId="4" fontId="14" fillId="36" borderId="30" xfId="55" applyNumberFormat="1" applyFont="1" applyFill="1" applyBorder="1" applyAlignment="1" applyProtection="1">
      <alignment horizontal="center" vertical="center"/>
      <protection locked="0"/>
    </xf>
    <xf numFmtId="4" fontId="14" fillId="36" borderId="28" xfId="55" applyNumberFormat="1" applyFont="1" applyFill="1" applyBorder="1" applyAlignment="1" applyProtection="1">
      <alignment horizontal="center" vertical="center"/>
      <protection locked="0"/>
    </xf>
    <xf numFmtId="4" fontId="14" fillId="36" borderId="31" xfId="55" applyNumberFormat="1" applyFont="1" applyFill="1" applyBorder="1" applyAlignment="1" applyProtection="1">
      <alignment horizontal="center" vertical="center"/>
      <protection locked="0"/>
    </xf>
    <xf numFmtId="4" fontId="14" fillId="36" borderId="32" xfId="55" applyNumberFormat="1" applyFont="1" applyFill="1" applyBorder="1" applyAlignment="1" applyProtection="1">
      <alignment horizontal="center" vertical="center"/>
      <protection locked="0"/>
    </xf>
    <xf numFmtId="4" fontId="14" fillId="36" borderId="33" xfId="55" applyNumberFormat="1" applyFont="1" applyFill="1" applyBorder="1" applyAlignment="1" applyProtection="1">
      <alignment horizontal="center" vertical="center"/>
      <protection locked="0"/>
    </xf>
    <xf numFmtId="4" fontId="14" fillId="36" borderId="29" xfId="55" applyNumberFormat="1" applyFont="1" applyFill="1" applyBorder="1" applyAlignment="1" applyProtection="1">
      <alignment horizontal="center" vertical="center"/>
      <protection locked="0"/>
    </xf>
    <xf numFmtId="0" fontId="16" fillId="37" borderId="18" xfId="0" applyFont="1" applyFill="1" applyBorder="1" applyAlignment="1" applyProtection="1">
      <alignment horizontal="center" vertical="center"/>
      <protection locked="0"/>
    </xf>
    <xf numFmtId="4" fontId="14" fillId="35" borderId="34" xfId="55" applyNumberFormat="1" applyFont="1" applyFill="1" applyBorder="1" applyAlignment="1" applyProtection="1">
      <alignment horizontal="center" vertical="center"/>
      <protection/>
    </xf>
    <xf numFmtId="0" fontId="16" fillId="37" borderId="35" xfId="0" applyFont="1" applyFill="1" applyBorder="1" applyAlignment="1" applyProtection="1">
      <alignment horizontal="center" vertical="center" wrapText="1"/>
      <protection locked="0"/>
    </xf>
    <xf numFmtId="4" fontId="14" fillId="35" borderId="0" xfId="55" applyNumberFormat="1" applyFont="1" applyFill="1" applyBorder="1" applyAlignment="1" applyProtection="1">
      <alignment horizontal="center" vertical="center"/>
      <protection/>
    </xf>
    <xf numFmtId="4" fontId="14" fillId="35" borderId="11" xfId="55" applyNumberFormat="1" applyFont="1" applyFill="1" applyBorder="1" applyAlignment="1" applyProtection="1">
      <alignment horizontal="center" vertical="center"/>
      <protection/>
    </xf>
    <xf numFmtId="4" fontId="14" fillId="35" borderId="10" xfId="55" applyNumberFormat="1" applyFont="1" applyFill="1" applyBorder="1" applyAlignment="1" applyProtection="1">
      <alignment horizontal="center" vertical="center"/>
      <protection/>
    </xf>
    <xf numFmtId="0" fontId="17" fillId="37" borderId="16" xfId="0" applyFont="1" applyFill="1" applyBorder="1" applyAlignment="1" applyProtection="1">
      <alignment horizontal="center" vertical="center"/>
      <protection locked="0"/>
    </xf>
    <xf numFmtId="0" fontId="17" fillId="37" borderId="18" xfId="0" applyFont="1" applyFill="1" applyBorder="1" applyAlignment="1" applyProtection="1">
      <alignment horizontal="center" vertical="center"/>
      <protection locked="0"/>
    </xf>
    <xf numFmtId="0" fontId="16" fillId="36" borderId="30" xfId="0" applyFont="1" applyFill="1" applyBorder="1" applyAlignment="1" applyProtection="1">
      <alignment horizontal="center" vertical="center"/>
      <protection locked="0"/>
    </xf>
    <xf numFmtId="0" fontId="16" fillId="36" borderId="32" xfId="0" applyFont="1" applyFill="1" applyBorder="1" applyAlignment="1" applyProtection="1">
      <alignment horizontal="center" vertical="center"/>
      <protection locked="0"/>
    </xf>
    <xf numFmtId="0" fontId="17" fillId="37" borderId="28" xfId="0" applyFont="1" applyFill="1" applyBorder="1" applyAlignment="1" applyProtection="1">
      <alignment horizontal="center" vertical="center"/>
      <protection locked="0"/>
    </xf>
    <xf numFmtId="0" fontId="16" fillId="36" borderId="35" xfId="0" applyFont="1" applyFill="1" applyBorder="1" applyAlignment="1" applyProtection="1">
      <alignment horizontal="center" vertical="center"/>
      <protection locked="0"/>
    </xf>
    <xf numFmtId="4" fontId="14" fillId="36" borderId="35" xfId="55" applyNumberFormat="1" applyFont="1" applyFill="1" applyBorder="1" applyAlignment="1" applyProtection="1">
      <alignment horizontal="center" vertical="center"/>
      <protection locked="0"/>
    </xf>
    <xf numFmtId="4" fontId="14" fillId="35" borderId="35" xfId="55" applyNumberFormat="1" applyFont="1" applyFill="1" applyBorder="1" applyAlignment="1" applyProtection="1">
      <alignment horizontal="center" vertical="center"/>
      <protection/>
    </xf>
    <xf numFmtId="4" fontId="14" fillId="35" borderId="36" xfId="55" applyNumberFormat="1" applyFont="1" applyFill="1" applyBorder="1" applyAlignment="1" applyProtection="1">
      <alignment horizontal="center" vertical="center"/>
      <protection/>
    </xf>
    <xf numFmtId="4" fontId="1" fillId="38" borderId="37" xfId="49" applyNumberFormat="1" applyFont="1" applyFill="1" applyBorder="1" applyAlignment="1" applyProtection="1">
      <alignment horizontal="center"/>
      <protection/>
    </xf>
    <xf numFmtId="10" fontId="1" fillId="38" borderId="38" xfId="53" applyNumberFormat="1" applyFont="1" applyFill="1" applyBorder="1" applyAlignment="1" applyProtection="1">
      <alignment horizontal="center"/>
      <protection/>
    </xf>
    <xf numFmtId="10" fontId="1" fillId="38" borderId="39" xfId="53" applyNumberFormat="1" applyFont="1" applyFill="1" applyBorder="1" applyAlignment="1" applyProtection="1">
      <alignment horizontal="center"/>
      <protection/>
    </xf>
    <xf numFmtId="10" fontId="1" fillId="38" borderId="37" xfId="0" applyNumberFormat="1" applyFont="1" applyFill="1" applyBorder="1" applyAlignment="1">
      <alignment horizontal="center"/>
    </xf>
    <xf numFmtId="10" fontId="1" fillId="38" borderId="38" xfId="0" applyNumberFormat="1" applyFont="1" applyFill="1" applyBorder="1" applyAlignment="1">
      <alignment horizontal="center"/>
    </xf>
    <xf numFmtId="10" fontId="20" fillId="38" borderId="37" xfId="49" applyNumberFormat="1" applyFont="1" applyFill="1" applyBorder="1" applyAlignment="1" applyProtection="1">
      <alignment horizontal="center"/>
      <protection/>
    </xf>
    <xf numFmtId="4" fontId="1" fillId="38" borderId="40" xfId="49" applyNumberFormat="1" applyFont="1" applyFill="1" applyBorder="1" applyAlignment="1" applyProtection="1">
      <alignment horizontal="center"/>
      <protection/>
    </xf>
    <xf numFmtId="204" fontId="0" fillId="38" borderId="41" xfId="49" applyNumberFormat="1" applyFont="1" applyFill="1" applyBorder="1" applyAlignment="1" applyProtection="1">
      <alignment horizontal="center"/>
      <protection/>
    </xf>
    <xf numFmtId="204" fontId="0" fillId="38" borderId="40" xfId="49" applyNumberFormat="1" applyFont="1" applyFill="1" applyBorder="1" applyAlignment="1" applyProtection="1">
      <alignment horizontal="center"/>
      <protection/>
    </xf>
    <xf numFmtId="204" fontId="0" fillId="38" borderId="42" xfId="49" applyNumberFormat="1" applyFont="1" applyFill="1" applyBorder="1" applyAlignment="1" applyProtection="1">
      <alignment horizontal="center"/>
      <protection/>
    </xf>
    <xf numFmtId="204" fontId="20" fillId="38" borderId="40" xfId="49" applyNumberFormat="1" applyFont="1" applyFill="1" applyBorder="1" applyAlignment="1" applyProtection="1">
      <alignment horizontal="center"/>
      <protection/>
    </xf>
    <xf numFmtId="4" fontId="1" fillId="39" borderId="40" xfId="49" applyNumberFormat="1" applyFont="1" applyFill="1" applyBorder="1" applyAlignment="1" applyProtection="1">
      <alignment horizontal="center"/>
      <protection/>
    </xf>
    <xf numFmtId="10" fontId="1" fillId="39" borderId="41" xfId="53" applyNumberFormat="1" applyFont="1" applyFill="1" applyBorder="1" applyAlignment="1" applyProtection="1">
      <alignment horizontal="center"/>
      <protection/>
    </xf>
    <xf numFmtId="10" fontId="1" fillId="39" borderId="40" xfId="53" applyNumberFormat="1" applyFont="1" applyFill="1" applyBorder="1" applyAlignment="1" applyProtection="1">
      <alignment horizontal="center"/>
      <protection/>
    </xf>
    <xf numFmtId="10" fontId="1" fillId="39" borderId="42" xfId="53" applyNumberFormat="1" applyFont="1" applyFill="1" applyBorder="1" applyAlignment="1" applyProtection="1">
      <alignment horizontal="center"/>
      <protection/>
    </xf>
    <xf numFmtId="10" fontId="1" fillId="39" borderId="40" xfId="0" applyNumberFormat="1" applyFont="1" applyFill="1" applyBorder="1" applyAlignment="1">
      <alignment horizontal="center"/>
    </xf>
    <xf numFmtId="10" fontId="1" fillId="39" borderId="41" xfId="0" applyNumberFormat="1" applyFont="1" applyFill="1" applyBorder="1" applyAlignment="1">
      <alignment horizontal="center"/>
    </xf>
    <xf numFmtId="10" fontId="20" fillId="39" borderId="40" xfId="49" applyNumberFormat="1" applyFont="1" applyFill="1" applyBorder="1" applyAlignment="1" applyProtection="1">
      <alignment horizontal="center"/>
      <protection/>
    </xf>
    <xf numFmtId="204" fontId="0" fillId="39" borderId="41" xfId="49" applyNumberFormat="1" applyFont="1" applyFill="1" applyBorder="1" applyAlignment="1" applyProtection="1">
      <alignment horizontal="center"/>
      <protection/>
    </xf>
    <xf numFmtId="204" fontId="0" fillId="39" borderId="40" xfId="49" applyNumberFormat="1" applyFont="1" applyFill="1" applyBorder="1" applyAlignment="1" applyProtection="1">
      <alignment horizontal="center"/>
      <protection/>
    </xf>
    <xf numFmtId="204" fontId="0" fillId="39" borderId="42" xfId="49" applyNumberFormat="1" applyFont="1" applyFill="1" applyBorder="1" applyAlignment="1" applyProtection="1">
      <alignment horizontal="center"/>
      <protection/>
    </xf>
    <xf numFmtId="204" fontId="20" fillId="39" borderId="40" xfId="49" applyNumberFormat="1" applyFont="1" applyFill="1" applyBorder="1" applyAlignment="1" applyProtection="1">
      <alignment horizontal="center"/>
      <protection/>
    </xf>
    <xf numFmtId="4" fontId="1" fillId="0" borderId="40" xfId="49" applyNumberFormat="1" applyFont="1" applyFill="1" applyBorder="1" applyAlignment="1" applyProtection="1">
      <alignment horizontal="center"/>
      <protection/>
    </xf>
    <xf numFmtId="10" fontId="1" fillId="0" borderId="41" xfId="53" applyNumberFormat="1" applyFont="1" applyFill="1" applyBorder="1" applyAlignment="1" applyProtection="1">
      <alignment horizontal="center"/>
      <protection/>
    </xf>
    <xf numFmtId="10" fontId="1" fillId="0" borderId="40" xfId="53" applyNumberFormat="1" applyFont="1" applyFill="1" applyBorder="1" applyAlignment="1" applyProtection="1">
      <alignment horizontal="center"/>
      <protection/>
    </xf>
    <xf numFmtId="10" fontId="1" fillId="0" borderId="42" xfId="53" applyNumberFormat="1" applyFont="1" applyFill="1" applyBorder="1" applyAlignment="1" applyProtection="1">
      <alignment horizontal="center"/>
      <protection/>
    </xf>
    <xf numFmtId="10" fontId="20" fillId="0" borderId="40" xfId="49" applyNumberFormat="1" applyFont="1" applyFill="1" applyBorder="1" applyAlignment="1" applyProtection="1">
      <alignment horizontal="center"/>
      <protection/>
    </xf>
    <xf numFmtId="204" fontId="20" fillId="0" borderId="40" xfId="49" applyNumberFormat="1" applyFont="1" applyFill="1" applyBorder="1" applyAlignment="1" applyProtection="1">
      <alignment horizontal="center"/>
      <protection/>
    </xf>
    <xf numFmtId="10" fontId="1" fillId="38" borderId="41" xfId="53" applyNumberFormat="1" applyFont="1" applyFill="1" applyBorder="1" applyAlignment="1" applyProtection="1">
      <alignment horizontal="center"/>
      <protection/>
    </xf>
    <xf numFmtId="10" fontId="1" fillId="38" borderId="42" xfId="0" applyNumberFormat="1" applyFont="1" applyFill="1" applyBorder="1" applyAlignment="1">
      <alignment horizontal="center"/>
    </xf>
    <xf numFmtId="10" fontId="1" fillId="38" borderId="40" xfId="0" applyNumberFormat="1" applyFont="1" applyFill="1" applyBorder="1" applyAlignment="1">
      <alignment horizontal="center"/>
    </xf>
    <xf numFmtId="10" fontId="1" fillId="38" borderId="41" xfId="0" applyNumberFormat="1" applyFont="1" applyFill="1" applyBorder="1" applyAlignment="1">
      <alignment horizontal="center"/>
    </xf>
    <xf numFmtId="10" fontId="20" fillId="38" borderId="40" xfId="49" applyNumberFormat="1" applyFont="1" applyFill="1" applyBorder="1" applyAlignment="1" applyProtection="1">
      <alignment horizontal="center"/>
      <protection/>
    </xf>
    <xf numFmtId="204" fontId="0" fillId="0" borderId="41" xfId="49" applyNumberFormat="1" applyFont="1" applyFill="1" applyBorder="1" applyAlignment="1" applyProtection="1">
      <alignment horizontal="center"/>
      <protection/>
    </xf>
    <xf numFmtId="204" fontId="0" fillId="0" borderId="40" xfId="49" applyNumberFormat="1" applyFont="1" applyFill="1" applyBorder="1" applyAlignment="1" applyProtection="1">
      <alignment horizontal="center"/>
      <protection/>
    </xf>
    <xf numFmtId="204" fontId="0" fillId="0" borderId="42" xfId="49" applyNumberFormat="1" applyFont="1" applyFill="1" applyBorder="1" applyAlignment="1" applyProtection="1">
      <alignment horizontal="center"/>
      <protection/>
    </xf>
    <xf numFmtId="4" fontId="17" fillId="0" borderId="43" xfId="49" applyNumberFormat="1" applyFont="1" applyFill="1" applyBorder="1" applyAlignment="1" applyProtection="1">
      <alignment horizontal="center" vertical="center"/>
      <protection/>
    </xf>
    <xf numFmtId="204" fontId="17" fillId="0" borderId="44" xfId="49" applyNumberFormat="1" applyFont="1" applyFill="1" applyBorder="1" applyAlignment="1" applyProtection="1">
      <alignment horizontal="center" vertical="center"/>
      <protection/>
    </xf>
    <xf numFmtId="204" fontId="17" fillId="0" borderId="43" xfId="49" applyNumberFormat="1" applyFont="1" applyFill="1" applyBorder="1" applyAlignment="1" applyProtection="1">
      <alignment horizontal="center" vertical="center"/>
      <protection/>
    </xf>
    <xf numFmtId="204" fontId="17" fillId="0" borderId="45" xfId="49" applyNumberFormat="1" applyFont="1" applyFill="1" applyBorder="1" applyAlignment="1" applyProtection="1">
      <alignment horizontal="center" vertical="center"/>
      <protection/>
    </xf>
    <xf numFmtId="204" fontId="19" fillId="0" borderId="43" xfId="49" applyNumberFormat="1" applyFont="1" applyFill="1" applyBorder="1" applyAlignment="1" applyProtection="1">
      <alignment horizontal="center" vertical="center"/>
      <protection/>
    </xf>
    <xf numFmtId="4" fontId="16" fillId="0" borderId="46" xfId="49" applyNumberFormat="1" applyFont="1" applyFill="1" applyBorder="1" applyAlignment="1" applyProtection="1">
      <alignment horizontal="center"/>
      <protection/>
    </xf>
    <xf numFmtId="4" fontId="16" fillId="0" borderId="47" xfId="49" applyNumberFormat="1" applyFont="1" applyFill="1" applyBorder="1" applyAlignment="1" applyProtection="1">
      <alignment horizontal="center"/>
      <protection/>
    </xf>
    <xf numFmtId="4" fontId="16" fillId="0" borderId="48" xfId="49" applyNumberFormat="1" applyFont="1" applyFill="1" applyBorder="1" applyAlignment="1" applyProtection="1">
      <alignment horizontal="center"/>
      <protection/>
    </xf>
    <xf numFmtId="204" fontId="17" fillId="0" borderId="49" xfId="49" applyNumberFormat="1" applyFont="1" applyFill="1" applyBorder="1" applyAlignment="1" applyProtection="1">
      <alignment horizontal="center" vertical="center"/>
      <protection/>
    </xf>
    <xf numFmtId="10" fontId="1" fillId="38" borderId="50" xfId="53" applyNumberFormat="1" applyFont="1" applyFill="1" applyBorder="1" applyAlignment="1" applyProtection="1">
      <alignment horizontal="center"/>
      <protection/>
    </xf>
    <xf numFmtId="204" fontId="0" fillId="38" borderId="51" xfId="49" applyNumberFormat="1" applyFont="1" applyFill="1" applyBorder="1" applyAlignment="1" applyProtection="1">
      <alignment horizontal="center"/>
      <protection/>
    </xf>
    <xf numFmtId="10" fontId="1" fillId="39" borderId="51" xfId="53" applyNumberFormat="1" applyFont="1" applyFill="1" applyBorder="1" applyAlignment="1" applyProtection="1">
      <alignment horizontal="center"/>
      <protection/>
    </xf>
    <xf numFmtId="204" fontId="1" fillId="39" borderId="51" xfId="49" applyNumberFormat="1" applyFont="1" applyFill="1" applyBorder="1" applyAlignment="1" applyProtection="1">
      <alignment horizontal="center"/>
      <protection/>
    </xf>
    <xf numFmtId="10" fontId="1" fillId="0" borderId="51" xfId="53" applyNumberFormat="1" applyFont="1" applyFill="1" applyBorder="1" applyAlignment="1" applyProtection="1">
      <alignment horizontal="center"/>
      <protection/>
    </xf>
    <xf numFmtId="204" fontId="0" fillId="39" borderId="51" xfId="49" applyNumberFormat="1" applyFont="1" applyFill="1" applyBorder="1" applyAlignment="1" applyProtection="1">
      <alignment horizontal="center"/>
      <protection/>
    </xf>
    <xf numFmtId="10" fontId="1" fillId="38" borderId="51" xfId="53" applyNumberFormat="1" applyFont="1" applyFill="1" applyBorder="1" applyAlignment="1" applyProtection="1">
      <alignment horizontal="center"/>
      <protection/>
    </xf>
    <xf numFmtId="204" fontId="0" fillId="0" borderId="51" xfId="49" applyNumberFormat="1" applyFont="1" applyFill="1" applyBorder="1" applyAlignment="1" applyProtection="1">
      <alignment horizontal="center"/>
      <protection/>
    </xf>
    <xf numFmtId="204" fontId="0" fillId="39" borderId="52" xfId="49" applyNumberFormat="1" applyFont="1" applyFill="1" applyBorder="1" applyAlignment="1" applyProtection="1">
      <alignment horizontal="center"/>
      <protection/>
    </xf>
    <xf numFmtId="0" fontId="17" fillId="36" borderId="18" xfId="0" applyFont="1" applyFill="1" applyBorder="1" applyAlignment="1" applyProtection="1">
      <alignment horizontal="center" vertical="center" wrapText="1"/>
      <protection locked="0"/>
    </xf>
    <xf numFmtId="0" fontId="17" fillId="36" borderId="19" xfId="0" applyFont="1" applyFill="1" applyBorder="1" applyAlignment="1" applyProtection="1">
      <alignment horizontal="center" vertical="center" wrapText="1"/>
      <protection locked="0"/>
    </xf>
    <xf numFmtId="0" fontId="17" fillId="36" borderId="25" xfId="0" applyFont="1" applyFill="1" applyBorder="1" applyAlignment="1" applyProtection="1">
      <alignment horizontal="center" vertical="center" wrapText="1"/>
      <protection locked="0"/>
    </xf>
    <xf numFmtId="4" fontId="14" fillId="36" borderId="18" xfId="55" applyNumberFormat="1" applyFont="1" applyFill="1" applyBorder="1" applyAlignment="1" applyProtection="1">
      <alignment horizontal="center" vertical="center"/>
      <protection locked="0"/>
    </xf>
    <xf numFmtId="4" fontId="14" fillId="36" borderId="19" xfId="55" applyNumberFormat="1" applyFont="1" applyFill="1" applyBorder="1" applyAlignment="1" applyProtection="1">
      <alignment horizontal="center" vertical="center"/>
      <protection locked="0"/>
    </xf>
    <xf numFmtId="4" fontId="14" fillId="36" borderId="25" xfId="55" applyNumberFormat="1" applyFont="1" applyFill="1" applyBorder="1" applyAlignment="1" applyProtection="1">
      <alignment horizontal="center" vertical="center"/>
      <protection locked="0"/>
    </xf>
    <xf numFmtId="4" fontId="14" fillId="35" borderId="18" xfId="55" applyNumberFormat="1" applyFont="1" applyFill="1" applyBorder="1" applyAlignment="1" applyProtection="1">
      <alignment horizontal="center" vertical="center"/>
      <protection/>
    </xf>
    <xf numFmtId="4" fontId="14" fillId="35" borderId="19" xfId="55" applyNumberFormat="1" applyFont="1" applyFill="1" applyBorder="1" applyAlignment="1" applyProtection="1">
      <alignment horizontal="center" vertical="center"/>
      <protection/>
    </xf>
    <xf numFmtId="4" fontId="14" fillId="35" borderId="25" xfId="55" applyNumberFormat="1" applyFont="1" applyFill="1" applyBorder="1" applyAlignment="1" applyProtection="1">
      <alignment horizontal="center" vertical="center"/>
      <protection/>
    </xf>
    <xf numFmtId="49" fontId="16" fillId="36" borderId="18" xfId="0" applyNumberFormat="1" applyFont="1" applyFill="1" applyBorder="1" applyAlignment="1" applyProtection="1">
      <alignment horizontal="center" vertical="center"/>
      <protection locked="0"/>
    </xf>
    <xf numFmtId="49" fontId="16" fillId="36" borderId="25" xfId="0" applyNumberFormat="1" applyFont="1" applyFill="1" applyBorder="1" applyAlignment="1" applyProtection="1">
      <alignment horizontal="center" vertical="center"/>
      <protection locked="0"/>
    </xf>
    <xf numFmtId="4" fontId="14" fillId="36" borderId="27" xfId="55" applyNumberFormat="1" applyFont="1" applyFill="1" applyBorder="1" applyAlignment="1" applyProtection="1">
      <alignment horizontal="center" vertical="center"/>
      <protection locked="0"/>
    </xf>
    <xf numFmtId="4" fontId="14" fillId="36" borderId="53" xfId="55" applyNumberFormat="1" applyFont="1" applyFill="1" applyBorder="1" applyAlignment="1" applyProtection="1">
      <alignment horizontal="center" vertical="center"/>
      <protection locked="0"/>
    </xf>
    <xf numFmtId="4" fontId="14" fillId="36" borderId="54" xfId="55" applyNumberFormat="1" applyFont="1" applyFill="1" applyBorder="1" applyAlignment="1" applyProtection="1">
      <alignment horizontal="center" vertical="center"/>
      <protection locked="0"/>
    </xf>
    <xf numFmtId="4" fontId="14" fillId="35" borderId="26" xfId="55" applyNumberFormat="1" applyFont="1" applyFill="1" applyBorder="1" applyAlignment="1" applyProtection="1">
      <alignment horizontal="center" vertical="center"/>
      <protection/>
    </xf>
    <xf numFmtId="0" fontId="17" fillId="37" borderId="30" xfId="0" applyFont="1" applyFill="1" applyBorder="1" applyAlignment="1" applyProtection="1">
      <alignment horizontal="center" vertical="center" wrapText="1"/>
      <protection locked="0"/>
    </xf>
    <xf numFmtId="0" fontId="17" fillId="37" borderId="31" xfId="0" applyFont="1" applyFill="1" applyBorder="1" applyAlignment="1" applyProtection="1">
      <alignment horizontal="center" vertical="center" wrapText="1"/>
      <protection locked="0"/>
    </xf>
    <xf numFmtId="0" fontId="17" fillId="37" borderId="35" xfId="0" applyFont="1" applyFill="1" applyBorder="1" applyAlignment="1" applyProtection="1">
      <alignment horizontal="center" vertical="center"/>
      <protection locked="0"/>
    </xf>
    <xf numFmtId="203" fontId="17" fillId="37" borderId="35" xfId="0" applyNumberFormat="1" applyFont="1" applyFill="1" applyBorder="1" applyAlignment="1" applyProtection="1">
      <alignment horizontal="center" vertical="center"/>
      <protection locked="0"/>
    </xf>
    <xf numFmtId="0" fontId="17" fillId="37" borderId="35" xfId="0" applyFont="1" applyFill="1" applyBorder="1" applyAlignment="1" applyProtection="1">
      <alignment horizontal="center" vertical="center" wrapText="1"/>
      <protection locked="0"/>
    </xf>
    <xf numFmtId="203" fontId="17" fillId="37" borderId="35" xfId="0" applyNumberFormat="1" applyFont="1" applyFill="1" applyBorder="1" applyAlignment="1" applyProtection="1">
      <alignment horizontal="center" vertical="center" wrapText="1"/>
      <protection locked="0"/>
    </xf>
    <xf numFmtId="0" fontId="17" fillId="37" borderId="10" xfId="0" applyFont="1" applyFill="1" applyBorder="1" applyAlignment="1" applyProtection="1">
      <alignment horizontal="center" vertical="center" wrapText="1"/>
      <protection locked="0"/>
    </xf>
    <xf numFmtId="0" fontId="17" fillId="37" borderId="0" xfId="0" applyFont="1" applyFill="1" applyBorder="1" applyAlignment="1" applyProtection="1">
      <alignment horizontal="center" vertical="center" wrapText="1"/>
      <protection locked="0"/>
    </xf>
    <xf numFmtId="4" fontId="17" fillId="37" borderId="55" xfId="0" applyNumberFormat="1" applyFont="1" applyFill="1" applyBorder="1" applyAlignment="1" applyProtection="1">
      <alignment horizontal="center" vertical="center" wrapText="1"/>
      <protection locked="0"/>
    </xf>
    <xf numFmtId="0" fontId="17" fillId="37" borderId="55" xfId="0" applyFont="1" applyFill="1" applyBorder="1" applyAlignment="1" applyProtection="1">
      <alignment horizontal="center" vertical="center" wrapText="1"/>
      <protection locked="0"/>
    </xf>
    <xf numFmtId="0" fontId="17" fillId="36" borderId="30" xfId="0" applyFont="1" applyFill="1" applyBorder="1" applyAlignment="1" applyProtection="1">
      <alignment horizontal="center" vertical="center" wrapText="1"/>
      <protection locked="0"/>
    </xf>
    <xf numFmtId="0" fontId="17" fillId="36" borderId="31" xfId="0" applyFont="1" applyFill="1" applyBorder="1" applyAlignment="1" applyProtection="1">
      <alignment horizontal="center" vertical="center" wrapText="1"/>
      <protection locked="0"/>
    </xf>
    <xf numFmtId="0" fontId="17" fillId="36" borderId="32" xfId="0" applyFont="1" applyFill="1" applyBorder="1" applyAlignment="1" applyProtection="1">
      <alignment horizontal="center" vertical="center" wrapText="1"/>
      <protection locked="0"/>
    </xf>
    <xf numFmtId="4" fontId="14" fillId="36" borderId="16" xfId="55" applyNumberFormat="1" applyFont="1" applyFill="1" applyBorder="1" applyAlignment="1" applyProtection="1">
      <alignment horizontal="center" vertical="center"/>
      <protection locked="0"/>
    </xf>
    <xf numFmtId="4" fontId="14" fillId="36" borderId="17" xfId="55" applyNumberFormat="1" applyFont="1" applyFill="1" applyBorder="1" applyAlignment="1" applyProtection="1">
      <alignment horizontal="center" vertical="center"/>
      <protection locked="0"/>
    </xf>
    <xf numFmtId="4" fontId="14" fillId="36" borderId="56" xfId="55" applyNumberFormat="1" applyFont="1" applyFill="1" applyBorder="1" applyAlignment="1" applyProtection="1">
      <alignment horizontal="center" vertical="center"/>
      <protection locked="0"/>
    </xf>
    <xf numFmtId="4" fontId="14" fillId="35" borderId="30" xfId="55" applyNumberFormat="1" applyFont="1" applyFill="1" applyBorder="1" applyAlignment="1" applyProtection="1">
      <alignment horizontal="center" vertical="center"/>
      <protection/>
    </xf>
    <xf numFmtId="4" fontId="14" fillId="35" borderId="31" xfId="55" applyNumberFormat="1" applyFont="1" applyFill="1" applyBorder="1" applyAlignment="1" applyProtection="1">
      <alignment horizontal="center" vertical="center"/>
      <protection/>
    </xf>
    <xf numFmtId="4" fontId="14" fillId="35" borderId="32" xfId="55" applyNumberFormat="1" applyFont="1" applyFill="1" applyBorder="1" applyAlignment="1" applyProtection="1">
      <alignment horizontal="center" vertical="center"/>
      <protection/>
    </xf>
    <xf numFmtId="49" fontId="16" fillId="36" borderId="28" xfId="0" applyNumberFormat="1" applyFont="1" applyFill="1" applyBorder="1" applyAlignment="1" applyProtection="1">
      <alignment horizontal="center" vertical="center"/>
      <protection locked="0"/>
    </xf>
    <xf numFmtId="49" fontId="16" fillId="36" borderId="29" xfId="0" applyNumberFormat="1" applyFont="1" applyFill="1" applyBorder="1" applyAlignment="1" applyProtection="1">
      <alignment horizontal="center" vertical="center"/>
      <protection locked="0"/>
    </xf>
    <xf numFmtId="4" fontId="14" fillId="35" borderId="28" xfId="55" applyNumberFormat="1" applyFont="1" applyFill="1" applyBorder="1" applyAlignment="1" applyProtection="1">
      <alignment horizontal="center" vertical="center"/>
      <protection/>
    </xf>
    <xf numFmtId="4" fontId="14" fillId="35" borderId="33" xfId="55" applyNumberFormat="1" applyFont="1" applyFill="1" applyBorder="1" applyAlignment="1" applyProtection="1">
      <alignment horizontal="center" vertical="center"/>
      <protection/>
    </xf>
    <xf numFmtId="4" fontId="14" fillId="35" borderId="57" xfId="55" applyNumberFormat="1" applyFont="1" applyFill="1" applyBorder="1" applyAlignment="1" applyProtection="1">
      <alignment horizontal="center" vertical="center"/>
      <protection/>
    </xf>
    <xf numFmtId="4" fontId="14" fillId="35" borderId="29" xfId="55" applyNumberFormat="1" applyFont="1" applyFill="1" applyBorder="1" applyAlignment="1" applyProtection="1">
      <alignment horizontal="center" vertical="center"/>
      <protection/>
    </xf>
    <xf numFmtId="4" fontId="17" fillId="37" borderId="35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10" xfId="0" applyFont="1" applyFill="1" applyBorder="1" applyAlignment="1" applyProtection="1">
      <alignment horizontal="center" vertical="center" wrapText="1"/>
      <protection locked="0"/>
    </xf>
    <xf numFmtId="0" fontId="17" fillId="36" borderId="0" xfId="0" applyFont="1" applyFill="1" applyBorder="1" applyAlignment="1" applyProtection="1">
      <alignment horizontal="center" vertical="center" wrapText="1"/>
      <protection locked="0"/>
    </xf>
    <xf numFmtId="0" fontId="17" fillId="36" borderId="11" xfId="0" applyFont="1" applyFill="1" applyBorder="1" applyAlignment="1" applyProtection="1">
      <alignment horizontal="center" vertical="center" wrapText="1"/>
      <protection locked="0"/>
    </xf>
    <xf numFmtId="49" fontId="16" fillId="36" borderId="30" xfId="0" applyNumberFormat="1" applyFont="1" applyFill="1" applyBorder="1" applyAlignment="1" applyProtection="1">
      <alignment horizontal="center" vertical="center"/>
      <protection locked="0"/>
    </xf>
    <xf numFmtId="49" fontId="16" fillId="36" borderId="32" xfId="0" applyNumberFormat="1" applyFont="1" applyFill="1" applyBorder="1" applyAlignment="1" applyProtection="1">
      <alignment horizontal="center" vertical="center"/>
      <protection locked="0"/>
    </xf>
    <xf numFmtId="49" fontId="16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16" fillId="36" borderId="25" xfId="0" applyNumberFormat="1" applyFont="1" applyFill="1" applyBorder="1" applyAlignment="1" applyProtection="1">
      <alignment horizontal="center" vertical="center" wrapText="1"/>
      <protection locked="0"/>
    </xf>
    <xf numFmtId="4" fontId="14" fillId="36" borderId="12" xfId="55" applyNumberFormat="1" applyFont="1" applyFill="1" applyBorder="1" applyAlignment="1" applyProtection="1">
      <alignment horizontal="center" vertical="center"/>
      <protection locked="0"/>
    </xf>
    <xf numFmtId="4" fontId="14" fillId="36" borderId="13" xfId="55" applyNumberFormat="1" applyFont="1" applyFill="1" applyBorder="1" applyAlignment="1" applyProtection="1">
      <alignment horizontal="center" vertical="center"/>
      <protection locked="0"/>
    </xf>
    <xf numFmtId="4" fontId="14" fillId="36" borderId="22" xfId="55" applyNumberFormat="1" applyFont="1" applyFill="1" applyBorder="1" applyAlignment="1" applyProtection="1">
      <alignment horizontal="center" vertical="center"/>
      <protection locked="0"/>
    </xf>
    <xf numFmtId="4" fontId="14" fillId="35" borderId="58" xfId="55" applyNumberFormat="1" applyFont="1" applyFill="1" applyBorder="1" applyAlignment="1" applyProtection="1">
      <alignment horizontal="center" vertical="center"/>
      <protection/>
    </xf>
    <xf numFmtId="4" fontId="14" fillId="35" borderId="35" xfId="55" applyNumberFormat="1" applyFont="1" applyFill="1" applyBorder="1" applyAlignment="1" applyProtection="1">
      <alignment horizontal="center" vertical="center"/>
      <protection/>
    </xf>
    <xf numFmtId="0" fontId="14" fillId="36" borderId="35" xfId="0" applyFont="1" applyFill="1" applyBorder="1" applyAlignment="1" applyProtection="1">
      <alignment horizontal="center" vertical="center"/>
      <protection locked="0"/>
    </xf>
    <xf numFmtId="0" fontId="16" fillId="36" borderId="18" xfId="0" applyFont="1" applyFill="1" applyBorder="1" applyAlignment="1" applyProtection="1">
      <alignment horizontal="center" vertical="center"/>
      <protection locked="0"/>
    </xf>
    <xf numFmtId="0" fontId="16" fillId="36" borderId="25" xfId="0" applyFont="1" applyFill="1" applyBorder="1" applyAlignment="1" applyProtection="1">
      <alignment horizontal="center" vertical="center"/>
      <protection locked="0"/>
    </xf>
    <xf numFmtId="4" fontId="14" fillId="35" borderId="24" xfId="55" applyNumberFormat="1" applyFont="1" applyFill="1" applyBorder="1" applyAlignment="1" applyProtection="1">
      <alignment horizontal="center" vertical="center"/>
      <protection/>
    </xf>
    <xf numFmtId="4" fontId="14" fillId="36" borderId="30" xfId="55" applyNumberFormat="1" applyFont="1" applyFill="1" applyBorder="1" applyAlignment="1" applyProtection="1">
      <alignment horizontal="center" vertical="center"/>
      <protection locked="0"/>
    </xf>
    <xf numFmtId="4" fontId="14" fillId="36" borderId="31" xfId="55" applyNumberFormat="1" applyFont="1" applyFill="1" applyBorder="1" applyAlignment="1" applyProtection="1">
      <alignment horizontal="center" vertical="center"/>
      <protection locked="0"/>
    </xf>
    <xf numFmtId="4" fontId="14" fillId="36" borderId="32" xfId="55" applyNumberFormat="1" applyFont="1" applyFill="1" applyBorder="1" applyAlignment="1" applyProtection="1">
      <alignment horizontal="center" vertical="center"/>
      <protection locked="0"/>
    </xf>
    <xf numFmtId="4" fontId="14" fillId="35" borderId="36" xfId="55" applyNumberFormat="1" applyFont="1" applyFill="1" applyBorder="1" applyAlignment="1" applyProtection="1">
      <alignment horizontal="center" vertical="center"/>
      <protection/>
    </xf>
    <xf numFmtId="4" fontId="14" fillId="35" borderId="10" xfId="55" applyNumberFormat="1" applyFont="1" applyFill="1" applyBorder="1" applyAlignment="1" applyProtection="1">
      <alignment horizontal="center" vertical="center"/>
      <protection/>
    </xf>
    <xf numFmtId="4" fontId="14" fillId="35" borderId="0" xfId="55" applyNumberFormat="1" applyFont="1" applyFill="1" applyBorder="1" applyAlignment="1" applyProtection="1">
      <alignment horizontal="center" vertical="center"/>
      <protection/>
    </xf>
    <xf numFmtId="4" fontId="14" fillId="35" borderId="11" xfId="55" applyNumberFormat="1" applyFont="1" applyFill="1" applyBorder="1" applyAlignment="1" applyProtection="1">
      <alignment horizontal="center" vertical="center"/>
      <protection/>
    </xf>
    <xf numFmtId="0" fontId="16" fillId="36" borderId="30" xfId="0" applyFont="1" applyFill="1" applyBorder="1" applyAlignment="1" applyProtection="1">
      <alignment horizontal="center" vertical="center"/>
      <protection locked="0"/>
    </xf>
    <xf numFmtId="0" fontId="16" fillId="36" borderId="32" xfId="0" applyFont="1" applyFill="1" applyBorder="1" applyAlignment="1" applyProtection="1">
      <alignment horizontal="center" vertical="center"/>
      <protection locked="0"/>
    </xf>
    <xf numFmtId="0" fontId="17" fillId="36" borderId="28" xfId="0" applyFont="1" applyFill="1" applyBorder="1" applyAlignment="1" applyProtection="1">
      <alignment horizontal="center" vertical="center" wrapText="1"/>
      <protection locked="0"/>
    </xf>
    <xf numFmtId="0" fontId="17" fillId="36" borderId="33" xfId="0" applyFont="1" applyFill="1" applyBorder="1" applyAlignment="1" applyProtection="1">
      <alignment horizontal="center" vertical="center" wrapText="1"/>
      <protection locked="0"/>
    </xf>
    <xf numFmtId="0" fontId="17" fillId="36" borderId="29" xfId="0" applyFont="1" applyFill="1" applyBorder="1" applyAlignment="1" applyProtection="1">
      <alignment horizontal="center" vertical="center" wrapText="1"/>
      <protection locked="0"/>
    </xf>
    <xf numFmtId="4" fontId="14" fillId="36" borderId="28" xfId="55" applyNumberFormat="1" applyFont="1" applyFill="1" applyBorder="1" applyAlignment="1" applyProtection="1">
      <alignment horizontal="center" vertical="center"/>
      <protection locked="0"/>
    </xf>
    <xf numFmtId="4" fontId="14" fillId="36" borderId="33" xfId="55" applyNumberFormat="1" applyFont="1" applyFill="1" applyBorder="1" applyAlignment="1" applyProtection="1">
      <alignment horizontal="center" vertical="center"/>
      <protection locked="0"/>
    </xf>
    <xf numFmtId="4" fontId="14" fillId="36" borderId="29" xfId="55" applyNumberFormat="1" applyFont="1" applyFill="1" applyBorder="1" applyAlignment="1" applyProtection="1">
      <alignment horizontal="center" vertical="center"/>
      <protection locked="0"/>
    </xf>
    <xf numFmtId="0" fontId="17" fillId="37" borderId="18" xfId="0" applyFont="1" applyFill="1" applyBorder="1" applyAlignment="1" applyProtection="1">
      <alignment horizontal="center" vertical="center" wrapText="1"/>
      <protection locked="0"/>
    </xf>
    <xf numFmtId="0" fontId="17" fillId="37" borderId="19" xfId="0" applyFont="1" applyFill="1" applyBorder="1" applyAlignment="1" applyProtection="1">
      <alignment horizontal="center" vertical="center" wrapText="1"/>
      <protection locked="0"/>
    </xf>
    <xf numFmtId="0" fontId="1" fillId="34" borderId="12" xfId="0" applyFont="1" applyFill="1" applyBorder="1" applyAlignment="1" applyProtection="1">
      <alignment horizontal="center" vertical="center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1" fillId="34" borderId="15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59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11" fillId="34" borderId="60" xfId="0" applyFont="1" applyFill="1" applyBorder="1" applyAlignment="1" applyProtection="1">
      <alignment horizontal="right" vertical="center"/>
      <protection/>
    </xf>
    <xf numFmtId="0" fontId="11" fillId="34" borderId="13" xfId="0" applyFont="1" applyFill="1" applyBorder="1" applyAlignment="1" applyProtection="1">
      <alignment horizontal="right" vertical="center"/>
      <protection/>
    </xf>
    <xf numFmtId="0" fontId="11" fillId="34" borderId="22" xfId="0" applyFont="1" applyFill="1" applyBorder="1" applyAlignment="1" applyProtection="1">
      <alignment horizontal="right" vertical="center"/>
      <protection/>
    </xf>
    <xf numFmtId="0" fontId="11" fillId="34" borderId="61" xfId="0" applyFont="1" applyFill="1" applyBorder="1" applyAlignment="1" applyProtection="1">
      <alignment horizontal="right" vertical="center"/>
      <protection/>
    </xf>
    <xf numFmtId="0" fontId="11" fillId="34" borderId="15" xfId="0" applyFont="1" applyFill="1" applyBorder="1" applyAlignment="1" applyProtection="1">
      <alignment horizontal="right" vertical="center"/>
      <protection/>
    </xf>
    <xf numFmtId="0" fontId="11" fillId="34" borderId="23" xfId="0" applyFont="1" applyFill="1" applyBorder="1" applyAlignment="1" applyProtection="1">
      <alignment horizontal="right" vertical="center"/>
      <protection/>
    </xf>
    <xf numFmtId="0" fontId="1" fillId="34" borderId="62" xfId="0" applyFont="1" applyFill="1" applyBorder="1" applyAlignment="1" applyProtection="1">
      <alignment horizontal="center" vertical="center" textRotation="90"/>
      <protection/>
    </xf>
    <xf numFmtId="0" fontId="1" fillId="34" borderId="63" xfId="0" applyFont="1" applyFill="1" applyBorder="1" applyAlignment="1" applyProtection="1">
      <alignment horizontal="center" vertical="center" textRotation="90"/>
      <protection/>
    </xf>
    <xf numFmtId="0" fontId="1" fillId="34" borderId="55" xfId="0" applyFont="1" applyFill="1" applyBorder="1" applyAlignment="1" applyProtection="1">
      <alignment horizontal="center" vertical="center" textRotation="90"/>
      <protection/>
    </xf>
    <xf numFmtId="10" fontId="9" fillId="0" borderId="19" xfId="0" applyNumberFormat="1" applyFont="1" applyBorder="1" applyAlignment="1" applyProtection="1">
      <alignment horizontal="center" vertical="center"/>
      <protection/>
    </xf>
    <xf numFmtId="10" fontId="9" fillId="0" borderId="25" xfId="0" applyNumberFormat="1" applyFont="1" applyBorder="1" applyAlignment="1" applyProtection="1">
      <alignment horizontal="center" vertical="center"/>
      <protection/>
    </xf>
    <xf numFmtId="10" fontId="9" fillId="36" borderId="19" xfId="52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right" vertical="center"/>
      <protection/>
    </xf>
    <xf numFmtId="0" fontId="1" fillId="34" borderId="27" xfId="0" applyFont="1" applyFill="1" applyBorder="1" applyAlignment="1" applyProtection="1">
      <alignment horizontal="center" vertical="center"/>
      <protection/>
    </xf>
    <xf numFmtId="0" fontId="1" fillId="34" borderId="53" xfId="0" applyFont="1" applyFill="1" applyBorder="1" applyAlignment="1" applyProtection="1">
      <alignment horizontal="center" vertical="center"/>
      <protection/>
    </xf>
    <xf numFmtId="0" fontId="1" fillId="34" borderId="64" xfId="0" applyFont="1" applyFill="1" applyBorder="1" applyAlignment="1" applyProtection="1">
      <alignment horizontal="center" vertical="center"/>
      <protection/>
    </xf>
    <xf numFmtId="0" fontId="1" fillId="34" borderId="54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center" vertical="center"/>
      <protection/>
    </xf>
    <xf numFmtId="0" fontId="11" fillId="34" borderId="14" xfId="0" applyFont="1" applyFill="1" applyBorder="1" applyAlignment="1" applyProtection="1">
      <alignment horizontal="center" vertical="center"/>
      <protection/>
    </xf>
    <xf numFmtId="0" fontId="11" fillId="34" borderId="15" xfId="0" applyFont="1" applyFill="1" applyBorder="1" applyAlignment="1" applyProtection="1">
      <alignment horizontal="center" vertical="center"/>
      <protection/>
    </xf>
    <xf numFmtId="0" fontId="9" fillId="36" borderId="14" xfId="0" applyFont="1" applyFill="1" applyBorder="1" applyAlignment="1" applyProtection="1">
      <alignment horizontal="left" vertical="center"/>
      <protection locked="0"/>
    </xf>
    <xf numFmtId="0" fontId="9" fillId="36" borderId="15" xfId="0" applyFont="1" applyFill="1" applyBorder="1" applyAlignment="1" applyProtection="1">
      <alignment horizontal="left" vertical="center"/>
      <protection locked="0"/>
    </xf>
    <xf numFmtId="0" fontId="9" fillId="36" borderId="23" xfId="0" applyFont="1" applyFill="1" applyBorder="1" applyAlignment="1" applyProtection="1">
      <alignment horizontal="left" vertical="center"/>
      <protection locked="0"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1" fillId="36" borderId="15" xfId="0" applyFont="1" applyFill="1" applyBorder="1" applyAlignment="1" applyProtection="1">
      <alignment horizontal="center" vertical="center"/>
      <protection locked="0"/>
    </xf>
    <xf numFmtId="0" fontId="11" fillId="36" borderId="23" xfId="0" applyFont="1" applyFill="1" applyBorder="1" applyAlignment="1" applyProtection="1">
      <alignment horizontal="center" vertical="center"/>
      <protection locked="0"/>
    </xf>
    <xf numFmtId="198" fontId="9" fillId="36" borderId="14" xfId="0" applyNumberFormat="1" applyFont="1" applyFill="1" applyBorder="1" applyAlignment="1" applyProtection="1">
      <alignment horizontal="left" vertical="center"/>
      <protection locked="0"/>
    </xf>
    <xf numFmtId="198" fontId="9" fillId="36" borderId="15" xfId="0" applyNumberFormat="1" applyFont="1" applyFill="1" applyBorder="1" applyAlignment="1" applyProtection="1">
      <alignment horizontal="left" vertical="center"/>
      <protection locked="0"/>
    </xf>
    <xf numFmtId="198" fontId="9" fillId="36" borderId="23" xfId="0" applyNumberFormat="1" applyFont="1" applyFill="1" applyBorder="1" applyAlignment="1" applyProtection="1">
      <alignment horizontal="left" vertical="center"/>
      <protection locked="0"/>
    </xf>
    <xf numFmtId="0" fontId="9" fillId="36" borderId="14" xfId="0" applyFont="1" applyFill="1" applyBorder="1" applyAlignment="1" applyProtection="1">
      <alignment horizontal="center" vertical="center"/>
      <protection locked="0"/>
    </xf>
    <xf numFmtId="0" fontId="9" fillId="36" borderId="23" xfId="0" applyFont="1" applyFill="1" applyBorder="1" applyAlignment="1" applyProtection="1">
      <alignment horizontal="center" vertical="center"/>
      <protection locked="0"/>
    </xf>
    <xf numFmtId="0" fontId="11" fillId="36" borderId="14" xfId="0" applyFont="1" applyFill="1" applyBorder="1" applyAlignment="1" applyProtection="1">
      <alignment horizontal="left" vertical="center"/>
      <protection locked="0"/>
    </xf>
    <xf numFmtId="0" fontId="11" fillId="36" borderId="15" xfId="0" applyFont="1" applyFill="1" applyBorder="1" applyAlignment="1" applyProtection="1">
      <alignment horizontal="left" vertical="center"/>
      <protection locked="0"/>
    </xf>
    <xf numFmtId="0" fontId="11" fillId="36" borderId="23" xfId="0" applyFont="1" applyFill="1" applyBorder="1" applyAlignment="1" applyProtection="1">
      <alignment horizontal="left" vertical="center"/>
      <protection locked="0"/>
    </xf>
    <xf numFmtId="0" fontId="9" fillId="0" borderId="60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9" fillId="0" borderId="22" xfId="0" applyFont="1" applyBorder="1" applyAlignment="1" applyProtection="1">
      <alignment horizontal="left" vertical="center" wrapText="1"/>
      <protection/>
    </xf>
    <xf numFmtId="0" fontId="9" fillId="0" borderId="65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61" xfId="0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10" fontId="9" fillId="0" borderId="21" xfId="0" applyNumberFormat="1" applyFont="1" applyBorder="1" applyAlignment="1" applyProtection="1">
      <alignment horizontal="center" vertical="center"/>
      <protection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9" fillId="34" borderId="22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center" vertical="center" wrapText="1"/>
      <protection/>
    </xf>
    <xf numFmtId="0" fontId="9" fillId="34" borderId="23" xfId="0" applyFont="1" applyFill="1" applyBorder="1" applyAlignment="1" applyProtection="1">
      <alignment horizontal="center" vertical="center" wrapText="1"/>
      <protection/>
    </xf>
    <xf numFmtId="10" fontId="9" fillId="0" borderId="66" xfId="0" applyNumberFormat="1" applyFont="1" applyBorder="1" applyAlignment="1" applyProtection="1">
      <alignment horizontal="center" vertical="center"/>
      <protection/>
    </xf>
    <xf numFmtId="10" fontId="9" fillId="36" borderId="17" xfId="52" applyNumberFormat="1" applyFont="1" applyFill="1" applyBorder="1" applyAlignment="1" applyProtection="1">
      <alignment horizontal="right" vertical="center"/>
      <protection locked="0"/>
    </xf>
    <xf numFmtId="10" fontId="9" fillId="0" borderId="17" xfId="0" applyNumberFormat="1" applyFont="1" applyBorder="1" applyAlignment="1" applyProtection="1">
      <alignment horizontal="center" vertical="center"/>
      <protection/>
    </xf>
    <xf numFmtId="10" fontId="9" fillId="0" borderId="56" xfId="0" applyNumberFormat="1" applyFont="1" applyBorder="1" applyAlignment="1" applyProtection="1">
      <alignment horizontal="center" vertical="center"/>
      <protection/>
    </xf>
    <xf numFmtId="10" fontId="9" fillId="36" borderId="21" xfId="52" applyNumberFormat="1" applyFont="1" applyFill="1" applyBorder="1" applyAlignment="1" applyProtection="1">
      <alignment horizontal="right" vertical="center"/>
      <protection locked="0"/>
    </xf>
    <xf numFmtId="10" fontId="11" fillId="35" borderId="12" xfId="52" applyNumberFormat="1" applyFont="1" applyFill="1" applyBorder="1" applyAlignment="1" applyProtection="1">
      <alignment horizontal="center" vertical="center"/>
      <protection/>
    </xf>
    <xf numFmtId="10" fontId="11" fillId="35" borderId="13" xfId="52" applyNumberFormat="1" applyFont="1" applyFill="1" applyBorder="1" applyAlignment="1" applyProtection="1">
      <alignment horizontal="center" vertical="center"/>
      <protection/>
    </xf>
    <xf numFmtId="10" fontId="11" fillId="35" borderId="22" xfId="52" applyNumberFormat="1" applyFont="1" applyFill="1" applyBorder="1" applyAlignment="1" applyProtection="1">
      <alignment horizontal="center" vertical="center"/>
      <protection/>
    </xf>
    <xf numFmtId="10" fontId="11" fillId="35" borderId="14" xfId="52" applyNumberFormat="1" applyFont="1" applyFill="1" applyBorder="1" applyAlignment="1" applyProtection="1">
      <alignment horizontal="center" vertical="center"/>
      <protection/>
    </xf>
    <xf numFmtId="10" fontId="11" fillId="35" borderId="15" xfId="52" applyNumberFormat="1" applyFont="1" applyFill="1" applyBorder="1" applyAlignment="1" applyProtection="1">
      <alignment horizontal="center" vertical="center"/>
      <protection/>
    </xf>
    <xf numFmtId="10" fontId="11" fillId="35" borderId="23" xfId="52" applyNumberFormat="1" applyFont="1" applyFill="1" applyBorder="1" applyAlignment="1" applyProtection="1">
      <alignment horizontal="center" vertical="center"/>
      <protection/>
    </xf>
    <xf numFmtId="4" fontId="14" fillId="36" borderId="67" xfId="55" applyNumberFormat="1" applyFont="1" applyFill="1" applyBorder="1" applyAlignment="1" applyProtection="1">
      <alignment horizontal="center" vertical="center"/>
      <protection locked="0"/>
    </xf>
    <xf numFmtId="4" fontId="14" fillId="35" borderId="18" xfId="55" applyNumberFormat="1" applyFont="1" applyFill="1" applyBorder="1" applyAlignment="1" applyProtection="1">
      <alignment horizontal="right" vertical="center"/>
      <protection/>
    </xf>
    <xf numFmtId="0" fontId="0" fillId="0" borderId="19" xfId="0" applyBorder="1" applyAlignment="1">
      <alignment/>
    </xf>
    <xf numFmtId="4" fontId="14" fillId="35" borderId="27" xfId="55" applyNumberFormat="1" applyFont="1" applyFill="1" applyBorder="1" applyAlignment="1" applyProtection="1">
      <alignment horizontal="center" vertical="center"/>
      <protection/>
    </xf>
    <xf numFmtId="4" fontId="14" fillId="35" borderId="53" xfId="55" applyNumberFormat="1" applyFont="1" applyFill="1" applyBorder="1" applyAlignment="1" applyProtection="1">
      <alignment horizontal="center" vertical="center"/>
      <protection/>
    </xf>
    <xf numFmtId="4" fontId="14" fillId="35" borderId="54" xfId="55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wrapText="1"/>
      <protection/>
    </xf>
    <xf numFmtId="0" fontId="17" fillId="37" borderId="28" xfId="0" applyFont="1" applyFill="1" applyBorder="1" applyAlignment="1" applyProtection="1">
      <alignment horizontal="center" vertical="center" wrapText="1"/>
      <protection locked="0"/>
    </xf>
    <xf numFmtId="0" fontId="17" fillId="37" borderId="33" xfId="0" applyFont="1" applyFill="1" applyBorder="1" applyAlignment="1" applyProtection="1">
      <alignment horizontal="center" vertical="center" wrapText="1"/>
      <protection locked="0"/>
    </xf>
    <xf numFmtId="49" fontId="16" fillId="36" borderId="27" xfId="0" applyNumberFormat="1" applyFont="1" applyFill="1" applyBorder="1" applyAlignment="1" applyProtection="1">
      <alignment horizontal="center" vertical="center"/>
      <protection locked="0"/>
    </xf>
    <xf numFmtId="49" fontId="16" fillId="36" borderId="54" xfId="0" applyNumberFormat="1" applyFont="1" applyFill="1" applyBorder="1" applyAlignment="1" applyProtection="1">
      <alignment horizontal="center" vertical="center"/>
      <protection locked="0"/>
    </xf>
    <xf numFmtId="0" fontId="17" fillId="36" borderId="27" xfId="0" applyFont="1" applyFill="1" applyBorder="1" applyAlignment="1" applyProtection="1">
      <alignment horizontal="center" vertical="center" wrapText="1"/>
      <protection locked="0"/>
    </xf>
    <xf numFmtId="0" fontId="17" fillId="36" borderId="53" xfId="0" applyFont="1" applyFill="1" applyBorder="1" applyAlignment="1" applyProtection="1">
      <alignment horizontal="center" vertical="center" wrapText="1"/>
      <protection locked="0"/>
    </xf>
    <xf numFmtId="0" fontId="17" fillId="36" borderId="54" xfId="0" applyFont="1" applyFill="1" applyBorder="1" applyAlignment="1" applyProtection="1">
      <alignment horizontal="center" vertical="center" wrapText="1"/>
      <protection locked="0"/>
    </xf>
    <xf numFmtId="4" fontId="15" fillId="34" borderId="64" xfId="55" applyNumberFormat="1" applyFont="1" applyFill="1" applyBorder="1" applyAlignment="1" applyProtection="1">
      <alignment horizontal="center" vertical="center"/>
      <protection/>
    </xf>
    <xf numFmtId="4" fontId="15" fillId="34" borderId="53" xfId="55" applyNumberFormat="1" applyFont="1" applyFill="1" applyBorder="1" applyAlignment="1" applyProtection="1">
      <alignment horizontal="center" vertical="center"/>
      <protection/>
    </xf>
    <xf numFmtId="4" fontId="15" fillId="34" borderId="54" xfId="55" applyNumberFormat="1" applyFont="1" applyFill="1" applyBorder="1" applyAlignment="1" applyProtection="1">
      <alignment horizontal="center" vertical="center"/>
      <protection/>
    </xf>
    <xf numFmtId="49" fontId="16" fillId="36" borderId="35" xfId="0" applyNumberFormat="1" applyFont="1" applyFill="1" applyBorder="1" applyAlignment="1" applyProtection="1">
      <alignment horizontal="center" vertical="center"/>
      <protection locked="0"/>
    </xf>
    <xf numFmtId="0" fontId="17" fillId="36" borderId="35" xfId="0" applyFont="1" applyFill="1" applyBorder="1" applyAlignment="1" applyProtection="1">
      <alignment horizontal="center" vertical="center" wrapText="1"/>
      <protection locked="0"/>
    </xf>
    <xf numFmtId="4" fontId="14" fillId="36" borderId="35" xfId="55" applyNumberFormat="1" applyFont="1" applyFill="1" applyBorder="1" applyAlignment="1" applyProtection="1">
      <alignment horizontal="center" vertical="center"/>
      <protection locked="0"/>
    </xf>
    <xf numFmtId="4" fontId="15" fillId="34" borderId="53" xfId="0" applyNumberFormat="1" applyFont="1" applyFill="1" applyBorder="1" applyAlignment="1" applyProtection="1">
      <alignment horizontal="center" vertical="center"/>
      <protection/>
    </xf>
    <xf numFmtId="4" fontId="15" fillId="34" borderId="68" xfId="0" applyNumberFormat="1" applyFont="1" applyFill="1" applyBorder="1" applyAlignment="1" applyProtection="1">
      <alignment horizontal="center" vertical="center"/>
      <protection/>
    </xf>
    <xf numFmtId="205" fontId="17" fillId="0" borderId="43" xfId="47" applyNumberFormat="1" applyFont="1" applyFill="1" applyBorder="1" applyAlignment="1" applyProtection="1">
      <alignment horizontal="center" vertical="center"/>
      <protection/>
    </xf>
    <xf numFmtId="204" fontId="19" fillId="0" borderId="43" xfId="49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204" fontId="1" fillId="0" borderId="0" xfId="49" applyNumberFormat="1" applyFont="1" applyFill="1" applyBorder="1" applyAlignment="1" applyProtection="1">
      <alignment horizontal="center" vertical="center"/>
      <protection/>
    </xf>
    <xf numFmtId="0" fontId="17" fillId="0" borderId="43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39" borderId="40" xfId="0" applyFill="1" applyBorder="1" applyAlignment="1">
      <alignment horizontal="center" vertical="center"/>
    </xf>
    <xf numFmtId="0" fontId="0" fillId="39" borderId="69" xfId="0" applyFont="1" applyFill="1" applyBorder="1" applyAlignment="1">
      <alignment horizontal="center" vertical="center"/>
    </xf>
    <xf numFmtId="0" fontId="0" fillId="38" borderId="40" xfId="0" applyFill="1" applyBorder="1" applyAlignment="1">
      <alignment horizontal="center" vertical="center"/>
    </xf>
    <xf numFmtId="0" fontId="0" fillId="38" borderId="69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204" fontId="20" fillId="0" borderId="43" xfId="49" applyNumberFormat="1" applyFont="1" applyFill="1" applyBorder="1" applyAlignment="1" applyProtection="1">
      <alignment horizontal="center" vertical="center"/>
      <protection/>
    </xf>
    <xf numFmtId="0" fontId="0" fillId="38" borderId="70" xfId="0" applyFill="1" applyBorder="1" applyAlignment="1">
      <alignment horizontal="center" vertical="center"/>
    </xf>
    <xf numFmtId="0" fontId="0" fillId="38" borderId="71" xfId="0" applyFont="1" applyFill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4" fontId="1" fillId="0" borderId="43" xfId="49" applyNumberFormat="1" applyFont="1" applyFill="1" applyBorder="1" applyAlignment="1" applyProtection="1">
      <alignment horizontal="center" vertical="center" wrapText="1"/>
      <protection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ta" xfId="51"/>
    <cellStyle name="Percent" xfId="52"/>
    <cellStyle name="Porcentagem 2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/>
  <dimension ref="A1:AV255"/>
  <sheetViews>
    <sheetView showGridLines="0" view="pageBreakPreview" zoomScale="70" zoomScaleNormal="90" zoomScaleSheetLayoutView="70" zoomScalePageLayoutView="0" workbookViewId="0" topLeftCell="A187">
      <selection activeCell="AI179" sqref="AI179:AN179"/>
    </sheetView>
  </sheetViews>
  <sheetFormatPr defaultColWidth="9.140625" defaultRowHeight="12" customHeight="1"/>
  <cols>
    <col min="1" max="1" width="2.28125" style="2" customWidth="1"/>
    <col min="2" max="2" width="5.421875" style="1" customWidth="1"/>
    <col min="3" max="3" width="4.8515625" style="1" customWidth="1"/>
    <col min="4" max="4" width="10.421875" style="1" customWidth="1"/>
    <col min="5" max="5" width="3.28125" style="1" customWidth="1"/>
    <col min="6" max="6" width="7.140625" style="13" customWidth="1"/>
    <col min="7" max="9" width="3.28125" style="13" customWidth="1"/>
    <col min="10" max="10" width="0.42578125" style="13" customWidth="1"/>
    <col min="11" max="11" width="3.28125" style="13" customWidth="1"/>
    <col min="12" max="12" width="3.28125" style="2" customWidth="1"/>
    <col min="13" max="13" width="6.421875" style="2" customWidth="1"/>
    <col min="14" max="14" width="4.140625" style="2" customWidth="1"/>
    <col min="15" max="15" width="3.8515625" style="2" customWidth="1"/>
    <col min="16" max="16" width="9.7109375" style="2" customWidth="1"/>
    <col min="17" max="18" width="3.28125" style="2" customWidth="1"/>
    <col min="19" max="19" width="6.140625" style="2" customWidth="1"/>
    <col min="20" max="20" width="3.28125" style="2" hidden="1" customWidth="1"/>
    <col min="21" max="21" width="8.57421875" style="2" customWidth="1"/>
    <col min="22" max="23" width="3.28125" style="2" customWidth="1"/>
    <col min="24" max="24" width="10.28125" style="2" customWidth="1"/>
    <col min="25" max="25" width="0.42578125" style="2" hidden="1" customWidth="1"/>
    <col min="26" max="26" width="4.7109375" style="2" hidden="1" customWidth="1"/>
    <col min="27" max="27" width="14.421875" style="2" customWidth="1"/>
    <col min="28" max="29" width="3.28125" style="2" customWidth="1"/>
    <col min="30" max="30" width="0.5625" style="2" customWidth="1"/>
    <col min="31" max="31" width="12.57421875" style="2" customWidth="1"/>
    <col min="32" max="32" width="0.5625" style="2" customWidth="1"/>
    <col min="33" max="33" width="3.28125" style="2" customWidth="1"/>
    <col min="34" max="34" width="14.140625" style="2" customWidth="1"/>
    <col min="35" max="39" width="3.28125" style="2" customWidth="1"/>
    <col min="40" max="40" width="3.7109375" style="2" customWidth="1"/>
    <col min="41" max="41" width="3.28125" style="2" hidden="1" customWidth="1"/>
    <col min="42" max="43" width="3.28125" style="2" customWidth="1"/>
    <col min="44" max="44" width="17.00390625" style="2" customWidth="1"/>
    <col min="45" max="47" width="3.28125" style="2" customWidth="1"/>
    <col min="48" max="48" width="12.7109375" style="4" customWidth="1"/>
    <col min="49" max="49" width="7.140625" style="2" customWidth="1"/>
    <col min="50" max="57" width="3.28125" style="2" customWidth="1"/>
    <col min="58" max="16384" width="9.140625" style="2" customWidth="1"/>
  </cols>
  <sheetData>
    <row r="1" spans="6:36" ht="6.75" customHeight="1">
      <c r="F1" s="2"/>
      <c r="G1" s="2"/>
      <c r="H1" s="2"/>
      <c r="I1" s="2"/>
      <c r="J1" s="2"/>
      <c r="K1" s="2"/>
      <c r="AJ1" s="3"/>
    </row>
    <row r="2" spans="2:40" ht="12.75" customHeight="1">
      <c r="B2" s="16"/>
      <c r="C2" s="16"/>
      <c r="D2" s="16"/>
      <c r="E2" s="16"/>
      <c r="F2" s="17"/>
      <c r="G2" s="17"/>
      <c r="H2" s="17"/>
      <c r="I2" s="17"/>
      <c r="J2" s="17"/>
      <c r="K2" s="17"/>
      <c r="L2" s="17"/>
      <c r="M2" s="18"/>
      <c r="N2" s="255" t="s">
        <v>25</v>
      </c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19"/>
      <c r="AH2" s="20"/>
      <c r="AI2" s="20"/>
      <c r="AJ2" s="20"/>
      <c r="AK2" s="20"/>
      <c r="AL2" s="19"/>
      <c r="AM2" s="19"/>
      <c r="AN2" s="19"/>
    </row>
    <row r="3" spans="2:40" ht="12" customHeight="1">
      <c r="B3" s="16"/>
      <c r="C3" s="16"/>
      <c r="D3" s="16"/>
      <c r="E3" s="16"/>
      <c r="F3" s="17"/>
      <c r="G3" s="17"/>
      <c r="H3" s="17"/>
      <c r="I3" s="17"/>
      <c r="J3" s="17"/>
      <c r="K3" s="17"/>
      <c r="L3" s="17"/>
      <c r="M3" s="21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2"/>
      <c r="AH3" s="22"/>
      <c r="AI3" s="22"/>
      <c r="AJ3" s="22"/>
      <c r="AK3" s="22"/>
      <c r="AL3" s="22"/>
      <c r="AM3" s="22"/>
      <c r="AN3" s="22"/>
    </row>
    <row r="4" spans="2:40" ht="4.5" customHeight="1">
      <c r="B4" s="16"/>
      <c r="C4" s="16"/>
      <c r="D4" s="16"/>
      <c r="E4" s="16"/>
      <c r="F4" s="17"/>
      <c r="G4" s="17"/>
      <c r="H4" s="17"/>
      <c r="I4" s="21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8" s="5" customFormat="1" ht="13.5" customHeight="1"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3"/>
      <c r="AA5" s="23"/>
      <c r="AB5" s="23"/>
      <c r="AC5" s="23"/>
      <c r="AD5" s="23"/>
      <c r="AE5" s="256" t="s">
        <v>24</v>
      </c>
      <c r="AF5" s="256"/>
      <c r="AG5" s="256"/>
      <c r="AH5" s="256"/>
      <c r="AI5" s="256"/>
      <c r="AJ5" s="256"/>
      <c r="AK5" s="256"/>
      <c r="AL5" s="256"/>
      <c r="AM5" s="256"/>
      <c r="AN5" s="256"/>
      <c r="AV5" s="6"/>
    </row>
    <row r="6" spans="2:40" ht="5.25" customHeight="1">
      <c r="B6" s="24"/>
      <c r="C6" s="24"/>
      <c r="D6" s="24"/>
      <c r="E6" s="24"/>
      <c r="F6" s="25"/>
      <c r="G6" s="25"/>
      <c r="H6" s="25"/>
      <c r="I6" s="25"/>
      <c r="J6" s="25"/>
      <c r="K6" s="25"/>
      <c r="L6" s="26"/>
      <c r="M6" s="2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2:48" s="3" customFormat="1" ht="12" customHeight="1">
      <c r="B7" s="28" t="s">
        <v>0</v>
      </c>
      <c r="C7" s="29"/>
      <c r="D7" s="29"/>
      <c r="E7" s="29"/>
      <c r="F7" s="29"/>
      <c r="G7" s="29"/>
      <c r="H7" s="29"/>
      <c r="I7" s="29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29"/>
      <c r="Y7" s="29"/>
      <c r="Z7" s="29"/>
      <c r="AA7" s="29"/>
      <c r="AB7" s="29"/>
      <c r="AC7" s="16"/>
      <c r="AD7" s="16"/>
      <c r="AE7" s="28" t="s">
        <v>2</v>
      </c>
      <c r="AF7" s="16"/>
      <c r="AG7" s="16"/>
      <c r="AH7" s="16"/>
      <c r="AI7" s="16"/>
      <c r="AJ7" s="16"/>
      <c r="AK7" s="16"/>
      <c r="AL7" s="16"/>
      <c r="AM7" s="16"/>
      <c r="AN7" s="30"/>
      <c r="AV7" s="7"/>
    </row>
    <row r="8" spans="2:48" s="3" customFormat="1" ht="13.5" customHeight="1">
      <c r="B8" s="276" t="s">
        <v>46</v>
      </c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8"/>
      <c r="AE8" s="268" t="s">
        <v>49</v>
      </c>
      <c r="AF8" s="269"/>
      <c r="AG8" s="269"/>
      <c r="AH8" s="269"/>
      <c r="AI8" s="269"/>
      <c r="AJ8" s="269"/>
      <c r="AK8" s="269"/>
      <c r="AL8" s="269"/>
      <c r="AM8" s="269"/>
      <c r="AN8" s="270"/>
      <c r="AV8" s="7"/>
    </row>
    <row r="9" spans="2:48" s="8" customFormat="1" ht="5.25" customHeight="1">
      <c r="B9" s="29"/>
      <c r="C9" s="29"/>
      <c r="D9" s="29"/>
      <c r="E9" s="29"/>
      <c r="F9" s="31"/>
      <c r="G9" s="31"/>
      <c r="H9" s="31"/>
      <c r="I9" s="31"/>
      <c r="J9" s="31"/>
      <c r="K9" s="31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V9" s="9"/>
    </row>
    <row r="10" spans="2:48" s="3" customFormat="1" ht="12" customHeight="1">
      <c r="B10" s="28" t="s">
        <v>12</v>
      </c>
      <c r="C10" s="29"/>
      <c r="D10" s="29"/>
      <c r="E10" s="29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28" t="s">
        <v>10</v>
      </c>
      <c r="Y10" s="16"/>
      <c r="Z10" s="29"/>
      <c r="AA10" s="29"/>
      <c r="AB10" s="29"/>
      <c r="AC10" s="29"/>
      <c r="AD10" s="29"/>
      <c r="AE10" s="16"/>
      <c r="AF10" s="29"/>
      <c r="AG10" s="32"/>
      <c r="AH10" s="16"/>
      <c r="AI10" s="16"/>
      <c r="AJ10" s="16"/>
      <c r="AK10" s="16"/>
      <c r="AL10" s="17"/>
      <c r="AM10" s="33" t="s">
        <v>11</v>
      </c>
      <c r="AN10" s="30"/>
      <c r="AV10" s="7"/>
    </row>
    <row r="11" spans="2:40" ht="13.5" customHeight="1">
      <c r="B11" s="265" t="s">
        <v>335</v>
      </c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7"/>
      <c r="X11" s="265" t="s">
        <v>47</v>
      </c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7"/>
      <c r="AM11" s="274" t="s">
        <v>8</v>
      </c>
      <c r="AN11" s="275"/>
    </row>
    <row r="12" spans="2:48" s="8" customFormat="1" ht="6.75" customHeight="1">
      <c r="B12" s="29"/>
      <c r="C12" s="29"/>
      <c r="D12" s="29"/>
      <c r="E12" s="29"/>
      <c r="F12" s="31"/>
      <c r="G12" s="31"/>
      <c r="H12" s="31"/>
      <c r="I12" s="31"/>
      <c r="J12" s="31"/>
      <c r="K12" s="31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6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9"/>
      <c r="AL12" s="19"/>
      <c r="AM12" s="19"/>
      <c r="AN12" s="19"/>
      <c r="AV12" s="9"/>
    </row>
    <row r="13" spans="2:48" s="3" customFormat="1" ht="12" customHeight="1">
      <c r="B13" s="33" t="s">
        <v>9</v>
      </c>
      <c r="C13" s="16"/>
      <c r="D13" s="16"/>
      <c r="E13" s="16"/>
      <c r="F13" s="29"/>
      <c r="G13" s="29"/>
      <c r="H13" s="29"/>
      <c r="I13" s="29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28" t="s">
        <v>18</v>
      </c>
      <c r="Y13" s="16"/>
      <c r="Z13" s="16"/>
      <c r="AA13" s="29"/>
      <c r="AB13" s="16"/>
      <c r="AC13" s="16"/>
      <c r="AD13" s="16"/>
      <c r="AE13" s="16"/>
      <c r="AF13" s="16"/>
      <c r="AG13" s="28" t="s">
        <v>1</v>
      </c>
      <c r="AH13" s="16"/>
      <c r="AI13" s="16"/>
      <c r="AJ13" s="29"/>
      <c r="AK13" s="16"/>
      <c r="AL13" s="16"/>
      <c r="AM13" s="16"/>
      <c r="AN13" s="16"/>
      <c r="AV13" s="7"/>
    </row>
    <row r="14" spans="2:48" s="3" customFormat="1" ht="13.5" customHeight="1">
      <c r="B14" s="265" t="s">
        <v>17</v>
      </c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7"/>
      <c r="X14" s="271" t="s">
        <v>19</v>
      </c>
      <c r="Y14" s="272"/>
      <c r="Z14" s="272"/>
      <c r="AA14" s="272"/>
      <c r="AB14" s="272"/>
      <c r="AC14" s="272"/>
      <c r="AD14" s="272"/>
      <c r="AE14" s="272"/>
      <c r="AF14" s="273"/>
      <c r="AG14" s="271" t="s">
        <v>482</v>
      </c>
      <c r="AH14" s="272"/>
      <c r="AI14" s="272"/>
      <c r="AJ14" s="272"/>
      <c r="AK14" s="272"/>
      <c r="AL14" s="272"/>
      <c r="AM14" s="272"/>
      <c r="AN14" s="273"/>
      <c r="AV14" s="7"/>
    </row>
    <row r="15" spans="2:40" ht="6" customHeight="1">
      <c r="B15" s="29"/>
      <c r="C15" s="29"/>
      <c r="D15" s="29"/>
      <c r="E15" s="29"/>
      <c r="F15" s="31"/>
      <c r="G15" s="31"/>
      <c r="H15" s="31"/>
      <c r="I15" s="31"/>
      <c r="J15" s="31"/>
      <c r="K15" s="31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2:41" ht="13.5" customHeight="1">
      <c r="B16" s="29" t="s">
        <v>26</v>
      </c>
      <c r="C16" s="29"/>
      <c r="D16" s="29"/>
      <c r="E16" s="29"/>
      <c r="F16" s="31"/>
      <c r="G16" s="31"/>
      <c r="H16" s="31"/>
      <c r="I16" s="31"/>
      <c r="J16" s="31"/>
      <c r="K16" s="31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4" t="b">
        <v>0</v>
      </c>
    </row>
    <row r="17" spans="2:40" ht="6" customHeight="1">
      <c r="B17" s="29"/>
      <c r="C17" s="29"/>
      <c r="D17" s="29"/>
      <c r="E17" s="29"/>
      <c r="F17" s="31"/>
      <c r="G17" s="31"/>
      <c r="H17" s="31"/>
      <c r="I17" s="31"/>
      <c r="J17" s="31"/>
      <c r="K17" s="31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2:40" ht="12" customHeight="1">
      <c r="B18" s="34" t="s">
        <v>22</v>
      </c>
      <c r="C18" s="35"/>
      <c r="D18" s="35"/>
      <c r="E18" s="35"/>
      <c r="F18" s="35"/>
      <c r="G18" s="35"/>
      <c r="H18" s="35"/>
      <c r="I18" s="35"/>
      <c r="J18" s="35"/>
      <c r="K18" s="289" t="s">
        <v>16</v>
      </c>
      <c r="L18" s="290"/>
      <c r="M18" s="290"/>
      <c r="N18" s="290"/>
      <c r="O18" s="290"/>
      <c r="P18" s="291"/>
      <c r="Q18" s="261" t="s">
        <v>21</v>
      </c>
      <c r="R18" s="262"/>
      <c r="S18" s="262"/>
      <c r="T18" s="262"/>
      <c r="U18" s="262"/>
      <c r="V18" s="262"/>
      <c r="W18" s="262"/>
      <c r="X18" s="262"/>
      <c r="Y18" s="243" t="s">
        <v>20</v>
      </c>
      <c r="Z18" s="244"/>
      <c r="AA18" s="244"/>
      <c r="AB18" s="244"/>
      <c r="AC18" s="244"/>
      <c r="AD18" s="244"/>
      <c r="AE18" s="244"/>
      <c r="AF18" s="244"/>
      <c r="AG18" s="244"/>
      <c r="AH18" s="244"/>
      <c r="AI18" s="245"/>
      <c r="AJ18" s="300">
        <v>0.25</v>
      </c>
      <c r="AK18" s="301"/>
      <c r="AL18" s="301"/>
      <c r="AM18" s="301"/>
      <c r="AN18" s="302"/>
    </row>
    <row r="19" spans="2:40" ht="12" customHeight="1">
      <c r="B19" s="36"/>
      <c r="C19" s="37"/>
      <c r="D19" s="37"/>
      <c r="E19" s="37"/>
      <c r="F19" s="37"/>
      <c r="G19" s="37"/>
      <c r="H19" s="37"/>
      <c r="I19" s="37"/>
      <c r="J19" s="37"/>
      <c r="K19" s="292"/>
      <c r="L19" s="293"/>
      <c r="M19" s="293"/>
      <c r="N19" s="293"/>
      <c r="O19" s="293"/>
      <c r="P19" s="294"/>
      <c r="Q19" s="263"/>
      <c r="R19" s="264"/>
      <c r="S19" s="264"/>
      <c r="T19" s="264"/>
      <c r="U19" s="264"/>
      <c r="V19" s="264"/>
      <c r="W19" s="264"/>
      <c r="X19" s="264"/>
      <c r="Y19" s="246"/>
      <c r="Z19" s="247"/>
      <c r="AA19" s="247"/>
      <c r="AB19" s="247"/>
      <c r="AC19" s="247"/>
      <c r="AD19" s="247"/>
      <c r="AE19" s="247"/>
      <c r="AF19" s="247"/>
      <c r="AG19" s="247"/>
      <c r="AH19" s="247"/>
      <c r="AI19" s="248"/>
      <c r="AJ19" s="303"/>
      <c r="AK19" s="304"/>
      <c r="AL19" s="304"/>
      <c r="AM19" s="304"/>
      <c r="AN19" s="305"/>
    </row>
    <row r="20" spans="2:48" ht="16.5" customHeight="1">
      <c r="B20" s="38" t="s">
        <v>37</v>
      </c>
      <c r="C20" s="39"/>
      <c r="D20" s="39"/>
      <c r="E20" s="39"/>
      <c r="F20" s="39"/>
      <c r="G20" s="39"/>
      <c r="H20" s="39"/>
      <c r="I20" s="39"/>
      <c r="J20" s="39"/>
      <c r="K20" s="40" t="s">
        <v>15</v>
      </c>
      <c r="L20" s="297">
        <v>0</v>
      </c>
      <c r="M20" s="297"/>
      <c r="N20" s="41" t="s">
        <v>14</v>
      </c>
      <c r="O20" s="297">
        <v>0.00542</v>
      </c>
      <c r="P20" s="298"/>
      <c r="Q20" s="42" t="s">
        <v>27</v>
      </c>
      <c r="R20" s="43"/>
      <c r="S20" s="43"/>
      <c r="T20" s="43"/>
      <c r="U20" s="43"/>
      <c r="V20" s="43"/>
      <c r="W20" s="296">
        <v>0.0054</v>
      </c>
      <c r="X20" s="296"/>
      <c r="Y20" s="279" t="s">
        <v>48</v>
      </c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1"/>
      <c r="AT20" s="4"/>
      <c r="AV20" s="2"/>
    </row>
    <row r="21" spans="2:48" ht="18" customHeight="1">
      <c r="B21" s="44" t="s">
        <v>42</v>
      </c>
      <c r="C21" s="45"/>
      <c r="D21" s="45"/>
      <c r="E21" s="45"/>
      <c r="F21" s="45"/>
      <c r="G21" s="45"/>
      <c r="H21" s="45"/>
      <c r="I21" s="45"/>
      <c r="J21" s="45"/>
      <c r="K21" s="46" t="s">
        <v>15</v>
      </c>
      <c r="L21" s="252">
        <v>0</v>
      </c>
      <c r="M21" s="252"/>
      <c r="N21" s="47" t="s">
        <v>14</v>
      </c>
      <c r="O21" s="252">
        <v>0.0205</v>
      </c>
      <c r="P21" s="253"/>
      <c r="Q21" s="48" t="s">
        <v>28</v>
      </c>
      <c r="R21" s="49"/>
      <c r="S21" s="49"/>
      <c r="T21" s="49"/>
      <c r="U21" s="49"/>
      <c r="V21" s="49"/>
      <c r="W21" s="254">
        <v>0.0005</v>
      </c>
      <c r="X21" s="254"/>
      <c r="Y21" s="282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4"/>
      <c r="AT21" s="4"/>
      <c r="AV21" s="2"/>
    </row>
    <row r="22" spans="2:48" ht="16.5" customHeight="1">
      <c r="B22" s="44" t="s">
        <v>38</v>
      </c>
      <c r="C22" s="45"/>
      <c r="D22" s="45"/>
      <c r="E22" s="45"/>
      <c r="F22" s="45"/>
      <c r="G22" s="45"/>
      <c r="H22" s="45"/>
      <c r="I22" s="45"/>
      <c r="J22" s="45"/>
      <c r="K22" s="46" t="s">
        <v>15</v>
      </c>
      <c r="L22" s="252">
        <v>0</v>
      </c>
      <c r="M22" s="252"/>
      <c r="N22" s="47" t="s">
        <v>14</v>
      </c>
      <c r="O22" s="252">
        <v>0.012</v>
      </c>
      <c r="P22" s="253"/>
      <c r="Q22" s="48" t="s">
        <v>29</v>
      </c>
      <c r="R22" s="49"/>
      <c r="S22" s="49"/>
      <c r="T22" s="49"/>
      <c r="U22" s="49"/>
      <c r="V22" s="49"/>
      <c r="W22" s="254">
        <v>0.012</v>
      </c>
      <c r="X22" s="254"/>
      <c r="Y22" s="282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4"/>
      <c r="AT22" s="4"/>
      <c r="AV22" s="2"/>
    </row>
    <row r="23" spans="2:48" ht="18.75" customHeight="1">
      <c r="B23" s="44" t="s">
        <v>39</v>
      </c>
      <c r="C23" s="45"/>
      <c r="D23" s="45"/>
      <c r="E23" s="45"/>
      <c r="F23" s="45"/>
      <c r="G23" s="45"/>
      <c r="H23" s="45"/>
      <c r="I23" s="45"/>
      <c r="J23" s="45"/>
      <c r="K23" s="46" t="s">
        <v>15</v>
      </c>
      <c r="L23" s="252">
        <v>0.0011</v>
      </c>
      <c r="M23" s="252"/>
      <c r="N23" s="47" t="s">
        <v>14</v>
      </c>
      <c r="O23" s="252">
        <v>0.0803</v>
      </c>
      <c r="P23" s="253"/>
      <c r="Q23" s="48" t="s">
        <v>30</v>
      </c>
      <c r="R23" s="49"/>
      <c r="S23" s="49"/>
      <c r="T23" s="49"/>
      <c r="U23" s="49"/>
      <c r="V23" s="49"/>
      <c r="W23" s="254">
        <v>0.069</v>
      </c>
      <c r="X23" s="254"/>
      <c r="Y23" s="282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4"/>
      <c r="AT23" s="4"/>
      <c r="AV23" s="2"/>
    </row>
    <row r="24" spans="2:48" ht="16.5" customHeight="1">
      <c r="B24" s="44" t="s">
        <v>40</v>
      </c>
      <c r="C24" s="45"/>
      <c r="D24" s="45"/>
      <c r="E24" s="45"/>
      <c r="F24" s="45"/>
      <c r="G24" s="45"/>
      <c r="H24" s="45"/>
      <c r="I24" s="45"/>
      <c r="J24" s="45"/>
      <c r="K24" s="46" t="s">
        <v>15</v>
      </c>
      <c r="L24" s="252">
        <v>0.0383</v>
      </c>
      <c r="M24" s="252"/>
      <c r="N24" s="47" t="s">
        <v>14</v>
      </c>
      <c r="O24" s="252">
        <v>0.0996</v>
      </c>
      <c r="P24" s="253"/>
      <c r="Q24" s="48" t="s">
        <v>31</v>
      </c>
      <c r="R24" s="49"/>
      <c r="S24" s="49"/>
      <c r="T24" s="49"/>
      <c r="U24" s="49"/>
      <c r="V24" s="49"/>
      <c r="W24" s="254">
        <v>0.07</v>
      </c>
      <c r="X24" s="254"/>
      <c r="Y24" s="282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4"/>
      <c r="AT24" s="4"/>
      <c r="AV24" s="2"/>
    </row>
    <row r="25" spans="2:48" ht="33" customHeight="1">
      <c r="B25" s="50" t="s">
        <v>41</v>
      </c>
      <c r="C25" s="51"/>
      <c r="D25" s="51"/>
      <c r="E25" s="51"/>
      <c r="F25" s="51"/>
      <c r="G25" s="51"/>
      <c r="H25" s="51"/>
      <c r="I25" s="51"/>
      <c r="J25" s="51"/>
      <c r="K25" s="52" t="s">
        <v>15</v>
      </c>
      <c r="L25" s="288">
        <f>6.03%-0.38%</f>
        <v>0.0565</v>
      </c>
      <c r="M25" s="288"/>
      <c r="N25" s="53" t="s">
        <v>14</v>
      </c>
      <c r="O25" s="288">
        <f>9.03%-0.38%</f>
        <v>0.0865</v>
      </c>
      <c r="P25" s="295"/>
      <c r="Q25" s="54" t="s">
        <v>32</v>
      </c>
      <c r="R25" s="55"/>
      <c r="S25" s="55"/>
      <c r="T25" s="55"/>
      <c r="U25" s="55"/>
      <c r="V25" s="55"/>
      <c r="W25" s="299">
        <v>0.0865</v>
      </c>
      <c r="X25" s="299"/>
      <c r="Y25" s="285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7"/>
      <c r="AT25" s="4"/>
      <c r="AV25" s="2"/>
    </row>
    <row r="26" spans="2:40" ht="6" customHeight="1">
      <c r="B26" s="29"/>
      <c r="C26" s="29"/>
      <c r="D26" s="29"/>
      <c r="E26" s="29"/>
      <c r="F26" s="31"/>
      <c r="G26" s="31"/>
      <c r="H26" s="31"/>
      <c r="I26" s="31"/>
      <c r="J26" s="31"/>
      <c r="K26" s="3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2:40" ht="12" customHeight="1">
      <c r="B27" s="249" t="s">
        <v>3</v>
      </c>
      <c r="C27" s="58"/>
      <c r="D27" s="59"/>
      <c r="E27" s="60"/>
      <c r="F27" s="59"/>
      <c r="G27" s="232" t="s">
        <v>4</v>
      </c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4"/>
      <c r="T27" s="232" t="s">
        <v>5</v>
      </c>
      <c r="U27" s="234"/>
      <c r="V27" s="232" t="s">
        <v>6</v>
      </c>
      <c r="W27" s="233"/>
      <c r="X27" s="234"/>
      <c r="Y27" s="257" t="s">
        <v>33</v>
      </c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60"/>
    </row>
    <row r="28" spans="1:40" ht="12" customHeight="1">
      <c r="A28" s="10"/>
      <c r="B28" s="250"/>
      <c r="C28" s="61" t="s">
        <v>44</v>
      </c>
      <c r="D28" s="62"/>
      <c r="E28" s="235" t="s">
        <v>45</v>
      </c>
      <c r="F28" s="237"/>
      <c r="G28" s="235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7"/>
      <c r="T28" s="235"/>
      <c r="U28" s="237"/>
      <c r="V28" s="235"/>
      <c r="W28" s="236"/>
      <c r="X28" s="237"/>
      <c r="Y28" s="257" t="s">
        <v>34</v>
      </c>
      <c r="Z28" s="258"/>
      <c r="AA28" s="258"/>
      <c r="AB28" s="258"/>
      <c r="AC28" s="258"/>
      <c r="AD28" s="258"/>
      <c r="AE28" s="258"/>
      <c r="AF28" s="259" t="s">
        <v>36</v>
      </c>
      <c r="AG28" s="258"/>
      <c r="AH28" s="258"/>
      <c r="AI28" s="258"/>
      <c r="AJ28" s="258"/>
      <c r="AK28" s="258"/>
      <c r="AL28" s="258"/>
      <c r="AM28" s="258"/>
      <c r="AN28" s="260"/>
    </row>
    <row r="29" spans="1:40" ht="23.25" customHeight="1">
      <c r="A29" s="10"/>
      <c r="B29" s="251"/>
      <c r="C29" s="63"/>
      <c r="D29" s="64"/>
      <c r="E29" s="65"/>
      <c r="F29" s="64"/>
      <c r="G29" s="238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40"/>
      <c r="T29" s="238"/>
      <c r="U29" s="240"/>
      <c r="V29" s="238"/>
      <c r="W29" s="239"/>
      <c r="X29" s="240"/>
      <c r="Y29" s="238" t="s">
        <v>23</v>
      </c>
      <c r="Z29" s="239"/>
      <c r="AA29" s="240"/>
      <c r="AB29" s="238" t="s">
        <v>35</v>
      </c>
      <c r="AC29" s="239"/>
      <c r="AD29" s="239"/>
      <c r="AE29" s="239"/>
      <c r="AF29" s="241" t="s">
        <v>23</v>
      </c>
      <c r="AG29" s="239"/>
      <c r="AH29" s="240"/>
      <c r="AI29" s="238" t="s">
        <v>35</v>
      </c>
      <c r="AJ29" s="239"/>
      <c r="AK29" s="239"/>
      <c r="AL29" s="239"/>
      <c r="AM29" s="239"/>
      <c r="AN29" s="240"/>
    </row>
    <row r="30" spans="1:40" ht="42" customHeight="1">
      <c r="A30" s="10"/>
      <c r="B30" s="95">
        <v>1</v>
      </c>
      <c r="C30" s="175" t="s">
        <v>51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6">
        <f>SUM(AI31:AN37)</f>
        <v>11537.600000000002</v>
      </c>
      <c r="AJ30" s="176"/>
      <c r="AK30" s="176"/>
      <c r="AL30" s="176"/>
      <c r="AM30" s="176"/>
      <c r="AN30" s="176"/>
    </row>
    <row r="31" spans="1:40" ht="43.5" customHeight="1">
      <c r="A31" s="10"/>
      <c r="B31" s="79" t="s">
        <v>488</v>
      </c>
      <c r="C31" s="167" t="s">
        <v>55</v>
      </c>
      <c r="D31" s="168"/>
      <c r="E31" s="167" t="s">
        <v>56</v>
      </c>
      <c r="F31" s="168"/>
      <c r="G31" s="158" t="s">
        <v>57</v>
      </c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60"/>
      <c r="T31" s="212" t="s">
        <v>5</v>
      </c>
      <c r="U31" s="213"/>
      <c r="V31" s="161">
        <v>1</v>
      </c>
      <c r="W31" s="162"/>
      <c r="X31" s="163"/>
      <c r="Y31" s="161">
        <v>514.75</v>
      </c>
      <c r="Z31" s="162"/>
      <c r="AA31" s="163"/>
      <c r="AB31" s="164">
        <f>V31*Y31</f>
        <v>514.75</v>
      </c>
      <c r="AC31" s="165"/>
      <c r="AD31" s="165"/>
      <c r="AE31" s="172"/>
      <c r="AF31" s="214">
        <f>Y31*1.25</f>
        <v>643.4375</v>
      </c>
      <c r="AG31" s="165"/>
      <c r="AH31" s="166"/>
      <c r="AI31" s="164">
        <f aca="true" t="shared" si="0" ref="AI31:AI37">ROUND(V31*AF31,2)</f>
        <v>643.44</v>
      </c>
      <c r="AJ31" s="165"/>
      <c r="AK31" s="165"/>
      <c r="AL31" s="165"/>
      <c r="AM31" s="165"/>
      <c r="AN31" s="166"/>
    </row>
    <row r="32" spans="1:44" ht="33.75" customHeight="1">
      <c r="A32" s="10"/>
      <c r="B32" s="79" t="s">
        <v>489</v>
      </c>
      <c r="C32" s="167" t="s">
        <v>58</v>
      </c>
      <c r="D32" s="168"/>
      <c r="E32" s="167" t="s">
        <v>56</v>
      </c>
      <c r="F32" s="168"/>
      <c r="G32" s="158" t="s">
        <v>59</v>
      </c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60"/>
      <c r="T32" s="212" t="s">
        <v>5</v>
      </c>
      <c r="U32" s="213"/>
      <c r="V32" s="161">
        <v>1</v>
      </c>
      <c r="W32" s="162"/>
      <c r="X32" s="163"/>
      <c r="Y32" s="70"/>
      <c r="Z32" s="71"/>
      <c r="AA32" s="72">
        <v>205.93</v>
      </c>
      <c r="AB32" s="164">
        <f>V32*AA32</f>
        <v>205.93</v>
      </c>
      <c r="AC32" s="165"/>
      <c r="AD32" s="165"/>
      <c r="AE32" s="172"/>
      <c r="AF32" s="214">
        <f>AA32*1.25</f>
        <v>257.4125</v>
      </c>
      <c r="AG32" s="165"/>
      <c r="AH32" s="166"/>
      <c r="AI32" s="164">
        <f t="shared" si="0"/>
        <v>257.41</v>
      </c>
      <c r="AJ32" s="165"/>
      <c r="AK32" s="165"/>
      <c r="AL32" s="165"/>
      <c r="AM32" s="165"/>
      <c r="AN32" s="166"/>
      <c r="AR32" s="15"/>
    </row>
    <row r="33" spans="1:40" ht="34.5" customHeight="1">
      <c r="A33" s="10"/>
      <c r="B33" s="79" t="s">
        <v>309</v>
      </c>
      <c r="C33" s="167" t="s">
        <v>50</v>
      </c>
      <c r="D33" s="168"/>
      <c r="E33" s="167" t="s">
        <v>52</v>
      </c>
      <c r="F33" s="168"/>
      <c r="G33" s="158" t="s">
        <v>60</v>
      </c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60"/>
      <c r="T33" s="81"/>
      <c r="U33" s="82" t="s">
        <v>53</v>
      </c>
      <c r="V33" s="161">
        <v>4.5</v>
      </c>
      <c r="W33" s="162"/>
      <c r="X33" s="163"/>
      <c r="Y33" s="161">
        <v>312.91</v>
      </c>
      <c r="Z33" s="162"/>
      <c r="AA33" s="163"/>
      <c r="AB33" s="164">
        <f>V33*Y33</f>
        <v>1408.095</v>
      </c>
      <c r="AC33" s="165"/>
      <c r="AD33" s="165"/>
      <c r="AE33" s="172"/>
      <c r="AF33" s="214">
        <f>Y33*1.25</f>
        <v>391.13750000000005</v>
      </c>
      <c r="AG33" s="165"/>
      <c r="AH33" s="166"/>
      <c r="AI33" s="164">
        <f t="shared" si="0"/>
        <v>1760.12</v>
      </c>
      <c r="AJ33" s="165"/>
      <c r="AK33" s="165"/>
      <c r="AL33" s="165"/>
      <c r="AM33" s="165"/>
      <c r="AN33" s="166"/>
    </row>
    <row r="34" spans="1:40" ht="42.75" customHeight="1">
      <c r="A34" s="10"/>
      <c r="B34" s="79" t="s">
        <v>310</v>
      </c>
      <c r="C34" s="167" t="s">
        <v>61</v>
      </c>
      <c r="D34" s="168"/>
      <c r="E34" s="167" t="s">
        <v>56</v>
      </c>
      <c r="F34" s="168"/>
      <c r="G34" s="158" t="s">
        <v>62</v>
      </c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60"/>
      <c r="T34" s="212" t="s">
        <v>53</v>
      </c>
      <c r="U34" s="213"/>
      <c r="V34" s="161">
        <v>6</v>
      </c>
      <c r="W34" s="162"/>
      <c r="X34" s="163"/>
      <c r="Y34" s="306">
        <v>410.25</v>
      </c>
      <c r="Z34" s="306"/>
      <c r="AA34" s="306"/>
      <c r="AB34" s="164">
        <f>V34*Y34</f>
        <v>2461.5</v>
      </c>
      <c r="AC34" s="165"/>
      <c r="AD34" s="165"/>
      <c r="AE34" s="172"/>
      <c r="AF34" s="214">
        <f>Y34*1.25</f>
        <v>512.8125</v>
      </c>
      <c r="AG34" s="165"/>
      <c r="AH34" s="166"/>
      <c r="AI34" s="164">
        <f t="shared" si="0"/>
        <v>3076.88</v>
      </c>
      <c r="AJ34" s="165"/>
      <c r="AK34" s="165"/>
      <c r="AL34" s="165"/>
      <c r="AM34" s="165"/>
      <c r="AN34" s="166"/>
    </row>
    <row r="35" spans="1:40" ht="49.5" customHeight="1">
      <c r="A35" s="10"/>
      <c r="B35" s="79" t="s">
        <v>311</v>
      </c>
      <c r="C35" s="167" t="s">
        <v>63</v>
      </c>
      <c r="D35" s="168"/>
      <c r="E35" s="167" t="s">
        <v>52</v>
      </c>
      <c r="F35" s="168"/>
      <c r="G35" s="158" t="s">
        <v>64</v>
      </c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60"/>
      <c r="T35" s="212" t="s">
        <v>53</v>
      </c>
      <c r="U35" s="213"/>
      <c r="V35" s="161">
        <v>332.76</v>
      </c>
      <c r="W35" s="162"/>
      <c r="X35" s="163"/>
      <c r="Y35" s="161">
        <v>10.06</v>
      </c>
      <c r="Z35" s="162"/>
      <c r="AA35" s="163"/>
      <c r="AB35" s="164">
        <f>V35*Y35</f>
        <v>3347.5656</v>
      </c>
      <c r="AC35" s="165"/>
      <c r="AD35" s="165"/>
      <c r="AE35" s="172"/>
      <c r="AF35" s="214">
        <f>Y35*1.25</f>
        <v>12.575000000000001</v>
      </c>
      <c r="AG35" s="165"/>
      <c r="AH35" s="166"/>
      <c r="AI35" s="164">
        <f t="shared" si="0"/>
        <v>4184.46</v>
      </c>
      <c r="AJ35" s="165"/>
      <c r="AK35" s="165"/>
      <c r="AL35" s="165"/>
      <c r="AM35" s="165"/>
      <c r="AN35" s="166"/>
    </row>
    <row r="36" spans="1:40" ht="76.5" customHeight="1">
      <c r="A36" s="10"/>
      <c r="B36" s="79" t="s">
        <v>312</v>
      </c>
      <c r="C36" s="167" t="s">
        <v>65</v>
      </c>
      <c r="D36" s="168"/>
      <c r="E36" s="167" t="s">
        <v>56</v>
      </c>
      <c r="F36" s="168"/>
      <c r="G36" s="158" t="s">
        <v>66</v>
      </c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60"/>
      <c r="T36" s="212" t="s">
        <v>5</v>
      </c>
      <c r="U36" s="213"/>
      <c r="V36" s="161">
        <v>1</v>
      </c>
      <c r="W36" s="162"/>
      <c r="X36" s="163"/>
      <c r="Y36" s="161">
        <v>1109.35</v>
      </c>
      <c r="Z36" s="162"/>
      <c r="AA36" s="163"/>
      <c r="AB36" s="164">
        <f>V36*Y36</f>
        <v>1109.35</v>
      </c>
      <c r="AC36" s="165"/>
      <c r="AD36" s="165"/>
      <c r="AE36" s="172"/>
      <c r="AF36" s="214">
        <f>Y36*1.25</f>
        <v>1386.6875</v>
      </c>
      <c r="AG36" s="165"/>
      <c r="AH36" s="166"/>
      <c r="AI36" s="164">
        <f t="shared" si="0"/>
        <v>1386.69</v>
      </c>
      <c r="AJ36" s="165"/>
      <c r="AK36" s="165"/>
      <c r="AL36" s="165"/>
      <c r="AM36" s="165"/>
      <c r="AN36" s="166"/>
    </row>
    <row r="37" spans="1:40" ht="56.25" customHeight="1">
      <c r="A37" s="10"/>
      <c r="B37" s="79" t="s">
        <v>313</v>
      </c>
      <c r="C37" s="202" t="s">
        <v>67</v>
      </c>
      <c r="D37" s="203"/>
      <c r="E37" s="202" t="s">
        <v>56</v>
      </c>
      <c r="F37" s="203"/>
      <c r="G37" s="183" t="s">
        <v>68</v>
      </c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5"/>
      <c r="T37" s="222" t="s">
        <v>5</v>
      </c>
      <c r="U37" s="223"/>
      <c r="V37" s="215">
        <v>1</v>
      </c>
      <c r="W37" s="216"/>
      <c r="X37" s="217"/>
      <c r="Y37" s="215">
        <v>182.88</v>
      </c>
      <c r="Z37" s="216"/>
      <c r="AA37" s="217"/>
      <c r="AB37" s="189">
        <f>V37*Y37</f>
        <v>182.88</v>
      </c>
      <c r="AC37" s="190"/>
      <c r="AD37" s="190"/>
      <c r="AE37" s="209"/>
      <c r="AF37" s="218">
        <f>Y37*1.25</f>
        <v>228.6</v>
      </c>
      <c r="AG37" s="190"/>
      <c r="AH37" s="191"/>
      <c r="AI37" s="189">
        <f t="shared" si="0"/>
        <v>228.6</v>
      </c>
      <c r="AJ37" s="190"/>
      <c r="AK37" s="190"/>
      <c r="AL37" s="190"/>
      <c r="AM37" s="190"/>
      <c r="AN37" s="191"/>
    </row>
    <row r="38" spans="1:40" ht="43.5" customHeight="1">
      <c r="A38" s="10"/>
      <c r="B38" s="96">
        <v>2</v>
      </c>
      <c r="C38" s="177" t="s">
        <v>69</v>
      </c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8">
        <f>SUM(AI39:AM47)</f>
        <v>61658.85062500001</v>
      </c>
      <c r="AJ38" s="178"/>
      <c r="AK38" s="178"/>
      <c r="AL38" s="178"/>
      <c r="AM38" s="178"/>
      <c r="AN38" s="178"/>
    </row>
    <row r="39" spans="1:40" ht="55.5" customHeight="1">
      <c r="A39" s="10"/>
      <c r="B39" s="81" t="s">
        <v>314</v>
      </c>
      <c r="C39" s="192" t="s">
        <v>70</v>
      </c>
      <c r="D39" s="193"/>
      <c r="E39" s="192" t="s">
        <v>52</v>
      </c>
      <c r="F39" s="193"/>
      <c r="G39" s="224" t="s">
        <v>71</v>
      </c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6"/>
      <c r="T39" s="79"/>
      <c r="U39" s="80" t="s">
        <v>54</v>
      </c>
      <c r="V39" s="227">
        <v>49.68</v>
      </c>
      <c r="W39" s="228"/>
      <c r="X39" s="229"/>
      <c r="Y39" s="84"/>
      <c r="Z39" s="87"/>
      <c r="AA39" s="88">
        <v>122</v>
      </c>
      <c r="AB39" s="194">
        <f>V39*AA39</f>
        <v>6060.96</v>
      </c>
      <c r="AC39" s="195"/>
      <c r="AD39" s="195"/>
      <c r="AE39" s="196"/>
      <c r="AF39" s="90"/>
      <c r="AG39" s="195">
        <f>AA39*1.25</f>
        <v>152.5</v>
      </c>
      <c r="AH39" s="197"/>
      <c r="AI39" s="194">
        <f>V39*AG39</f>
        <v>7576.2</v>
      </c>
      <c r="AJ39" s="195"/>
      <c r="AK39" s="195"/>
      <c r="AL39" s="195"/>
      <c r="AM39" s="195"/>
      <c r="AN39" s="197"/>
    </row>
    <row r="40" spans="1:40" ht="55.5" customHeight="1">
      <c r="A40" s="10"/>
      <c r="B40" s="81" t="s">
        <v>315</v>
      </c>
      <c r="C40" s="192" t="s">
        <v>472</v>
      </c>
      <c r="D40" s="193"/>
      <c r="E40" s="192" t="s">
        <v>52</v>
      </c>
      <c r="F40" s="193"/>
      <c r="G40" s="224" t="s">
        <v>473</v>
      </c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6"/>
      <c r="T40" s="79"/>
      <c r="U40" s="80" t="s">
        <v>53</v>
      </c>
      <c r="V40" s="227">
        <f>33.97+10.64</f>
        <v>44.61</v>
      </c>
      <c r="W40" s="228"/>
      <c r="X40" s="229"/>
      <c r="Y40" s="84"/>
      <c r="Z40" s="87"/>
      <c r="AA40" s="88">
        <v>3.92</v>
      </c>
      <c r="AB40" s="194">
        <f>V40*AA40</f>
        <v>174.8712</v>
      </c>
      <c r="AC40" s="195"/>
      <c r="AD40" s="195"/>
      <c r="AE40" s="196"/>
      <c r="AF40" s="90"/>
      <c r="AG40" s="195">
        <f>AA40*1.25</f>
        <v>4.9</v>
      </c>
      <c r="AH40" s="197"/>
      <c r="AI40" s="194">
        <f>V40*AG40</f>
        <v>218.58900000000003</v>
      </c>
      <c r="AJ40" s="195"/>
      <c r="AK40" s="195"/>
      <c r="AL40" s="195"/>
      <c r="AM40" s="195"/>
      <c r="AN40" s="197"/>
    </row>
    <row r="41" spans="1:44" ht="54" customHeight="1">
      <c r="A41" s="10"/>
      <c r="B41" s="81" t="s">
        <v>316</v>
      </c>
      <c r="C41" s="167" t="s">
        <v>72</v>
      </c>
      <c r="D41" s="168"/>
      <c r="E41" s="167" t="s">
        <v>52</v>
      </c>
      <c r="F41" s="168"/>
      <c r="G41" s="158" t="s">
        <v>73</v>
      </c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60"/>
      <c r="T41" s="212" t="s">
        <v>53</v>
      </c>
      <c r="U41" s="213"/>
      <c r="V41" s="161">
        <f>332.76+265.72</f>
        <v>598.48</v>
      </c>
      <c r="W41" s="162"/>
      <c r="X41" s="163"/>
      <c r="Y41" s="161">
        <v>4.24</v>
      </c>
      <c r="Z41" s="162"/>
      <c r="AA41" s="163"/>
      <c r="AB41" s="164">
        <f>V41*Y41</f>
        <v>2537.5552000000002</v>
      </c>
      <c r="AC41" s="165"/>
      <c r="AD41" s="165"/>
      <c r="AE41" s="172"/>
      <c r="AF41" s="214">
        <f>Y41*1.25</f>
        <v>5.300000000000001</v>
      </c>
      <c r="AG41" s="165"/>
      <c r="AH41" s="166"/>
      <c r="AI41" s="164">
        <f>V41*AF41</f>
        <v>3171.9440000000004</v>
      </c>
      <c r="AJ41" s="165"/>
      <c r="AK41" s="165"/>
      <c r="AL41" s="165"/>
      <c r="AM41" s="165"/>
      <c r="AN41" s="166"/>
      <c r="AR41" s="15"/>
    </row>
    <row r="42" spans="1:44" ht="46.5" customHeight="1">
      <c r="A42" s="10"/>
      <c r="B42" s="81" t="s">
        <v>317</v>
      </c>
      <c r="C42" s="167" t="s">
        <v>74</v>
      </c>
      <c r="D42" s="168"/>
      <c r="E42" s="167" t="s">
        <v>56</v>
      </c>
      <c r="F42" s="168"/>
      <c r="G42" s="158" t="s">
        <v>75</v>
      </c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60"/>
      <c r="T42" s="81"/>
      <c r="U42" s="82" t="s">
        <v>53</v>
      </c>
      <c r="V42" s="161">
        <v>290.32</v>
      </c>
      <c r="W42" s="162"/>
      <c r="X42" s="163"/>
      <c r="Y42" s="70"/>
      <c r="Z42" s="71"/>
      <c r="AA42" s="72">
        <v>37.11</v>
      </c>
      <c r="AB42" s="164">
        <f>V42*AA42</f>
        <v>10773.7752</v>
      </c>
      <c r="AC42" s="165"/>
      <c r="AD42" s="165"/>
      <c r="AE42" s="172"/>
      <c r="AF42" s="214">
        <f>AA42*1.25</f>
        <v>46.3875</v>
      </c>
      <c r="AG42" s="165"/>
      <c r="AH42" s="166"/>
      <c r="AI42" s="307">
        <f>V42*AF42</f>
        <v>13467.219000000001</v>
      </c>
      <c r="AJ42" s="308"/>
      <c r="AK42" s="308"/>
      <c r="AL42" s="308"/>
      <c r="AM42" s="308"/>
      <c r="AN42" s="75"/>
      <c r="AR42" s="15"/>
    </row>
    <row r="43" spans="1:44" ht="34.5" customHeight="1">
      <c r="A43" s="10"/>
      <c r="B43" s="81" t="s">
        <v>318</v>
      </c>
      <c r="C43" s="167" t="s">
        <v>76</v>
      </c>
      <c r="D43" s="168"/>
      <c r="E43" s="167" t="s">
        <v>52</v>
      </c>
      <c r="F43" s="168"/>
      <c r="G43" s="158" t="s">
        <v>77</v>
      </c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60"/>
      <c r="T43" s="81"/>
      <c r="U43" s="82" t="s">
        <v>53</v>
      </c>
      <c r="V43" s="161">
        <v>23.69</v>
      </c>
      <c r="W43" s="162"/>
      <c r="X43" s="163"/>
      <c r="Y43" s="70"/>
      <c r="Z43" s="71"/>
      <c r="AA43" s="72">
        <v>33.36</v>
      </c>
      <c r="AB43" s="164">
        <f>V43*AA43</f>
        <v>790.2984</v>
      </c>
      <c r="AC43" s="165"/>
      <c r="AD43" s="165"/>
      <c r="AE43" s="172"/>
      <c r="AF43" s="74"/>
      <c r="AG43" s="165">
        <f>AA43*1.25</f>
        <v>41.7</v>
      </c>
      <c r="AH43" s="166"/>
      <c r="AI43" s="164">
        <f>V43*AG43</f>
        <v>987.8730000000002</v>
      </c>
      <c r="AJ43" s="165"/>
      <c r="AK43" s="165"/>
      <c r="AL43" s="165"/>
      <c r="AM43" s="165"/>
      <c r="AN43" s="166"/>
      <c r="AR43" s="15"/>
    </row>
    <row r="44" spans="1:40" ht="46.5" customHeight="1">
      <c r="A44" s="10"/>
      <c r="B44" s="81" t="s">
        <v>319</v>
      </c>
      <c r="C44" s="167" t="s">
        <v>456</v>
      </c>
      <c r="D44" s="168"/>
      <c r="E44" s="167" t="s">
        <v>52</v>
      </c>
      <c r="F44" s="168"/>
      <c r="G44" s="158" t="s">
        <v>457</v>
      </c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60"/>
      <c r="T44" s="212" t="s">
        <v>5</v>
      </c>
      <c r="U44" s="213"/>
      <c r="V44" s="161">
        <v>35.65</v>
      </c>
      <c r="W44" s="162"/>
      <c r="X44" s="163"/>
      <c r="Y44" s="161">
        <v>452.43</v>
      </c>
      <c r="Z44" s="162"/>
      <c r="AA44" s="163"/>
      <c r="AB44" s="164">
        <f>V44*Y44</f>
        <v>16129.1295</v>
      </c>
      <c r="AC44" s="165"/>
      <c r="AD44" s="165"/>
      <c r="AE44" s="172"/>
      <c r="AF44" s="66"/>
      <c r="AG44" s="165">
        <f>Y44*1.25</f>
        <v>565.5375</v>
      </c>
      <c r="AH44" s="166"/>
      <c r="AI44" s="164">
        <f>V44*AG44</f>
        <v>20161.411875</v>
      </c>
      <c r="AJ44" s="165"/>
      <c r="AK44" s="165"/>
      <c r="AL44" s="165"/>
      <c r="AM44" s="165"/>
      <c r="AN44" s="166"/>
    </row>
    <row r="45" spans="1:40" ht="54" customHeight="1">
      <c r="A45" s="10"/>
      <c r="B45" s="81" t="s">
        <v>320</v>
      </c>
      <c r="C45" s="167" t="s">
        <v>78</v>
      </c>
      <c r="D45" s="168"/>
      <c r="E45" s="167" t="s">
        <v>52</v>
      </c>
      <c r="F45" s="168"/>
      <c r="G45" s="158" t="s">
        <v>79</v>
      </c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60"/>
      <c r="T45" s="212" t="s">
        <v>54</v>
      </c>
      <c r="U45" s="213"/>
      <c r="V45" s="161">
        <v>35.65</v>
      </c>
      <c r="W45" s="162"/>
      <c r="X45" s="163"/>
      <c r="Y45" s="161">
        <v>256.41</v>
      </c>
      <c r="Z45" s="162"/>
      <c r="AA45" s="163"/>
      <c r="AB45" s="164">
        <f>V45*Y45</f>
        <v>9141.0165</v>
      </c>
      <c r="AC45" s="165"/>
      <c r="AD45" s="165"/>
      <c r="AE45" s="172"/>
      <c r="AF45" s="214">
        <f>Y45*1.25</f>
        <v>320.51250000000005</v>
      </c>
      <c r="AG45" s="165"/>
      <c r="AH45" s="166"/>
      <c r="AI45" s="164">
        <f>V45*AF45</f>
        <v>11426.270625000001</v>
      </c>
      <c r="AJ45" s="165"/>
      <c r="AK45" s="165"/>
      <c r="AL45" s="165"/>
      <c r="AM45" s="165"/>
      <c r="AN45" s="166"/>
    </row>
    <row r="46" spans="1:44" ht="36" customHeight="1">
      <c r="A46" s="10"/>
      <c r="B46" s="81" t="s">
        <v>321</v>
      </c>
      <c r="C46" s="167" t="s">
        <v>80</v>
      </c>
      <c r="D46" s="168"/>
      <c r="E46" s="167" t="s">
        <v>52</v>
      </c>
      <c r="F46" s="168"/>
      <c r="G46" s="158" t="s">
        <v>81</v>
      </c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60"/>
      <c r="T46" s="212" t="s">
        <v>54</v>
      </c>
      <c r="U46" s="213"/>
      <c r="V46" s="161">
        <v>35.65</v>
      </c>
      <c r="W46" s="162"/>
      <c r="X46" s="163"/>
      <c r="Y46" s="161">
        <v>83.41</v>
      </c>
      <c r="Z46" s="162"/>
      <c r="AA46" s="163"/>
      <c r="AB46" s="164">
        <f>V46*Y46</f>
        <v>2973.5665</v>
      </c>
      <c r="AC46" s="165"/>
      <c r="AD46" s="165"/>
      <c r="AE46" s="172"/>
      <c r="AF46" s="214">
        <f>Y46*1.25</f>
        <v>104.26249999999999</v>
      </c>
      <c r="AG46" s="165"/>
      <c r="AH46" s="166"/>
      <c r="AI46" s="164">
        <f>V46*AF46</f>
        <v>3716.9581249999997</v>
      </c>
      <c r="AJ46" s="165"/>
      <c r="AK46" s="165"/>
      <c r="AL46" s="165"/>
      <c r="AM46" s="165"/>
      <c r="AN46" s="166"/>
      <c r="AR46" s="15"/>
    </row>
    <row r="47" spans="1:44" ht="40.5" customHeight="1">
      <c r="A47" s="10"/>
      <c r="B47" s="81" t="s">
        <v>471</v>
      </c>
      <c r="C47" s="167" t="s">
        <v>82</v>
      </c>
      <c r="D47" s="168"/>
      <c r="E47" s="167" t="s">
        <v>52</v>
      </c>
      <c r="F47" s="168"/>
      <c r="G47" s="158" t="s">
        <v>83</v>
      </c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60"/>
      <c r="T47" s="81"/>
      <c r="U47" s="82" t="s">
        <v>54</v>
      </c>
      <c r="V47" s="161">
        <v>20.38</v>
      </c>
      <c r="W47" s="162"/>
      <c r="X47" s="163"/>
      <c r="Y47" s="70"/>
      <c r="Z47" s="71"/>
      <c r="AA47" s="72">
        <v>36.6</v>
      </c>
      <c r="AB47" s="164">
        <f>V47*AA47</f>
        <v>745.908</v>
      </c>
      <c r="AC47" s="165"/>
      <c r="AD47" s="165"/>
      <c r="AE47" s="172"/>
      <c r="AF47" s="214">
        <f>AA47*1.25</f>
        <v>45.75</v>
      </c>
      <c r="AG47" s="165"/>
      <c r="AH47" s="166"/>
      <c r="AI47" s="189">
        <f>V47*AF47</f>
        <v>932.385</v>
      </c>
      <c r="AJ47" s="190"/>
      <c r="AK47" s="190"/>
      <c r="AL47" s="190"/>
      <c r="AM47" s="190"/>
      <c r="AN47" s="191"/>
      <c r="AR47" s="57"/>
    </row>
    <row r="48" spans="1:40" ht="49.5" customHeight="1">
      <c r="A48" s="10"/>
      <c r="B48" s="91">
        <v>3</v>
      </c>
      <c r="C48" s="230" t="s">
        <v>84</v>
      </c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198">
        <f>SUM(AI49:AN53)</f>
        <v>80222.668375</v>
      </c>
      <c r="AJ48" s="177"/>
      <c r="AK48" s="177"/>
      <c r="AL48" s="177"/>
      <c r="AM48" s="177"/>
      <c r="AN48" s="177"/>
    </row>
    <row r="49" spans="1:40" ht="64.5" customHeight="1">
      <c r="A49" s="10"/>
      <c r="B49" s="79" t="s">
        <v>326</v>
      </c>
      <c r="C49" s="167" t="s">
        <v>78</v>
      </c>
      <c r="D49" s="168"/>
      <c r="E49" s="167" t="s">
        <v>52</v>
      </c>
      <c r="F49" s="168"/>
      <c r="G49" s="158" t="s">
        <v>85</v>
      </c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60"/>
      <c r="T49" s="212" t="s">
        <v>54</v>
      </c>
      <c r="U49" s="213"/>
      <c r="V49" s="161">
        <v>33.11</v>
      </c>
      <c r="W49" s="162"/>
      <c r="X49" s="163"/>
      <c r="Y49" s="161">
        <v>256.41</v>
      </c>
      <c r="Z49" s="162"/>
      <c r="AA49" s="163"/>
      <c r="AB49" s="164">
        <f>V49*Y49</f>
        <v>8489.7351</v>
      </c>
      <c r="AC49" s="165"/>
      <c r="AD49" s="165"/>
      <c r="AE49" s="172"/>
      <c r="AF49" s="214">
        <f>Y49*1.25</f>
        <v>320.51250000000005</v>
      </c>
      <c r="AG49" s="165"/>
      <c r="AH49" s="166"/>
      <c r="AI49" s="194">
        <f>V49*AF49</f>
        <v>10612.168875000001</v>
      </c>
      <c r="AJ49" s="195"/>
      <c r="AK49" s="195"/>
      <c r="AL49" s="195"/>
      <c r="AM49" s="195"/>
      <c r="AN49" s="197"/>
    </row>
    <row r="50" spans="1:44" ht="60" customHeight="1">
      <c r="A50" s="10"/>
      <c r="B50" s="79" t="s">
        <v>327</v>
      </c>
      <c r="C50" s="167" t="s">
        <v>80</v>
      </c>
      <c r="D50" s="168"/>
      <c r="E50" s="167" t="s">
        <v>52</v>
      </c>
      <c r="F50" s="168"/>
      <c r="G50" s="158" t="s">
        <v>86</v>
      </c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60"/>
      <c r="T50" s="212" t="s">
        <v>54</v>
      </c>
      <c r="U50" s="213"/>
      <c r="V50" s="161">
        <v>33.11</v>
      </c>
      <c r="W50" s="162"/>
      <c r="X50" s="163"/>
      <c r="Y50" s="161">
        <v>83.41</v>
      </c>
      <c r="Z50" s="162"/>
      <c r="AA50" s="163"/>
      <c r="AB50" s="164">
        <f>V50*Y50</f>
        <v>2761.7050999999997</v>
      </c>
      <c r="AC50" s="165"/>
      <c r="AD50" s="165"/>
      <c r="AE50" s="172"/>
      <c r="AF50" s="214">
        <f>Y50*1.25</f>
        <v>104.26249999999999</v>
      </c>
      <c r="AG50" s="165"/>
      <c r="AH50" s="166"/>
      <c r="AI50" s="164">
        <f>V50*AF50</f>
        <v>3452.1313749999995</v>
      </c>
      <c r="AJ50" s="165"/>
      <c r="AK50" s="165"/>
      <c r="AL50" s="165"/>
      <c r="AM50" s="165"/>
      <c r="AN50" s="166"/>
      <c r="AR50" s="57"/>
    </row>
    <row r="51" spans="1:44" ht="81.75" customHeight="1">
      <c r="A51" s="10"/>
      <c r="B51" s="79" t="s">
        <v>328</v>
      </c>
      <c r="C51" s="167" t="s">
        <v>456</v>
      </c>
      <c r="D51" s="168"/>
      <c r="E51" s="167" t="s">
        <v>52</v>
      </c>
      <c r="F51" s="168"/>
      <c r="G51" s="158" t="s">
        <v>457</v>
      </c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60"/>
      <c r="T51" s="212" t="s">
        <v>5</v>
      </c>
      <c r="U51" s="213"/>
      <c r="V51" s="161">
        <v>33.11</v>
      </c>
      <c r="W51" s="162"/>
      <c r="X51" s="163"/>
      <c r="Y51" s="161">
        <v>452.43</v>
      </c>
      <c r="Z51" s="162"/>
      <c r="AA51" s="163"/>
      <c r="AB51" s="164">
        <f>V51*Y51</f>
        <v>14979.9573</v>
      </c>
      <c r="AC51" s="165"/>
      <c r="AD51" s="165"/>
      <c r="AE51" s="172"/>
      <c r="AF51" s="66"/>
      <c r="AG51" s="165">
        <f>Y51*1.25</f>
        <v>565.5375</v>
      </c>
      <c r="AH51" s="166"/>
      <c r="AI51" s="164">
        <f>V51*AG51</f>
        <v>18724.946625</v>
      </c>
      <c r="AJ51" s="165"/>
      <c r="AK51" s="165"/>
      <c r="AL51" s="165"/>
      <c r="AM51" s="165"/>
      <c r="AN51" s="166"/>
      <c r="AR51" s="15"/>
    </row>
    <row r="52" spans="1:40" ht="48.75" customHeight="1">
      <c r="A52" s="10"/>
      <c r="B52" s="79" t="s">
        <v>329</v>
      </c>
      <c r="C52" s="167" t="s">
        <v>76</v>
      </c>
      <c r="D52" s="168"/>
      <c r="E52" s="167" t="s">
        <v>52</v>
      </c>
      <c r="F52" s="168"/>
      <c r="G52" s="158" t="s">
        <v>77</v>
      </c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60"/>
      <c r="T52" s="81"/>
      <c r="U52" s="82" t="s">
        <v>53</v>
      </c>
      <c r="V52" s="161">
        <v>298.51</v>
      </c>
      <c r="W52" s="162"/>
      <c r="X52" s="163"/>
      <c r="Y52" s="70"/>
      <c r="Z52" s="71"/>
      <c r="AA52" s="72">
        <v>33.36</v>
      </c>
      <c r="AB52" s="164">
        <f>V52*AA52</f>
        <v>9958.293599999999</v>
      </c>
      <c r="AC52" s="165"/>
      <c r="AD52" s="165"/>
      <c r="AE52" s="172"/>
      <c r="AF52" s="74"/>
      <c r="AG52" s="165">
        <f>AA52*1.25</f>
        <v>41.7</v>
      </c>
      <c r="AH52" s="166"/>
      <c r="AI52" s="164">
        <f>V52*AG52</f>
        <v>12447.867</v>
      </c>
      <c r="AJ52" s="165"/>
      <c r="AK52" s="165"/>
      <c r="AL52" s="165"/>
      <c r="AM52" s="165"/>
      <c r="AN52" s="166"/>
    </row>
    <row r="53" spans="1:40" ht="64.5" customHeight="1">
      <c r="A53" s="10"/>
      <c r="B53" s="79" t="s">
        <v>330</v>
      </c>
      <c r="C53" s="167" t="s">
        <v>87</v>
      </c>
      <c r="D53" s="168"/>
      <c r="E53" s="167" t="s">
        <v>56</v>
      </c>
      <c r="F53" s="168"/>
      <c r="G53" s="158" t="s">
        <v>88</v>
      </c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60"/>
      <c r="T53" s="212" t="s">
        <v>53</v>
      </c>
      <c r="U53" s="213"/>
      <c r="V53" s="161">
        <v>332.76</v>
      </c>
      <c r="W53" s="162"/>
      <c r="X53" s="163"/>
      <c r="Y53" s="161">
        <v>84.11</v>
      </c>
      <c r="Z53" s="162"/>
      <c r="AA53" s="163"/>
      <c r="AB53" s="164">
        <f>V53*Y53</f>
        <v>27988.4436</v>
      </c>
      <c r="AC53" s="165"/>
      <c r="AD53" s="165"/>
      <c r="AE53" s="172"/>
      <c r="AF53" s="214">
        <f>Y53*1.25</f>
        <v>105.1375</v>
      </c>
      <c r="AG53" s="165"/>
      <c r="AH53" s="166"/>
      <c r="AI53" s="189">
        <f>V53*AF53</f>
        <v>34985.5545</v>
      </c>
      <c r="AJ53" s="190"/>
      <c r="AK53" s="190"/>
      <c r="AL53" s="190"/>
      <c r="AM53" s="190"/>
      <c r="AN53" s="191"/>
    </row>
    <row r="54" spans="1:40" ht="48.75" customHeight="1">
      <c r="A54" s="10"/>
      <c r="B54" s="96">
        <v>4</v>
      </c>
      <c r="C54" s="230" t="s">
        <v>89</v>
      </c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198">
        <f>AI55+AI56</f>
        <v>49872.45612499999</v>
      </c>
      <c r="AJ54" s="177"/>
      <c r="AK54" s="177"/>
      <c r="AL54" s="177"/>
      <c r="AM54" s="177"/>
      <c r="AN54" s="177"/>
    </row>
    <row r="55" spans="1:40" ht="101.25" customHeight="1">
      <c r="A55" s="10"/>
      <c r="B55" s="97" t="s">
        <v>331</v>
      </c>
      <c r="C55" s="202" t="s">
        <v>90</v>
      </c>
      <c r="D55" s="203"/>
      <c r="E55" s="202" t="s">
        <v>52</v>
      </c>
      <c r="F55" s="203"/>
      <c r="G55" s="183" t="s">
        <v>91</v>
      </c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5"/>
      <c r="T55" s="222" t="s">
        <v>53</v>
      </c>
      <c r="U55" s="223"/>
      <c r="V55" s="215">
        <v>615.89</v>
      </c>
      <c r="W55" s="216"/>
      <c r="X55" s="217"/>
      <c r="Y55" s="215">
        <v>55.41</v>
      </c>
      <c r="Z55" s="216"/>
      <c r="AA55" s="217"/>
      <c r="AB55" s="189">
        <f>V55*Y55</f>
        <v>34126.4649</v>
      </c>
      <c r="AC55" s="190"/>
      <c r="AD55" s="190"/>
      <c r="AE55" s="209"/>
      <c r="AF55" s="218">
        <f>Y55*1.25</f>
        <v>69.26249999999999</v>
      </c>
      <c r="AG55" s="190"/>
      <c r="AH55" s="191"/>
      <c r="AI55" s="219">
        <f>V55*AF55</f>
        <v>42658.08112499999</v>
      </c>
      <c r="AJ55" s="220"/>
      <c r="AK55" s="220"/>
      <c r="AL55" s="220"/>
      <c r="AM55" s="220"/>
      <c r="AN55" s="221"/>
    </row>
    <row r="56" spans="1:40" ht="101.25" customHeight="1">
      <c r="A56" s="10"/>
      <c r="B56" s="97" t="s">
        <v>459</v>
      </c>
      <c r="C56" s="316" t="s">
        <v>458</v>
      </c>
      <c r="D56" s="317"/>
      <c r="E56" s="202" t="s">
        <v>52</v>
      </c>
      <c r="F56" s="203"/>
      <c r="G56" s="318" t="s">
        <v>460</v>
      </c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20"/>
      <c r="T56" s="222" t="s">
        <v>53</v>
      </c>
      <c r="U56" s="223"/>
      <c r="V56" s="169">
        <v>119</v>
      </c>
      <c r="W56" s="170"/>
      <c r="X56" s="171"/>
      <c r="Y56" s="101"/>
      <c r="Z56" s="101"/>
      <c r="AA56" s="101">
        <v>48.5</v>
      </c>
      <c r="AB56" s="189">
        <f>V56*AA56</f>
        <v>5771.5</v>
      </c>
      <c r="AC56" s="190"/>
      <c r="AD56" s="190"/>
      <c r="AE56" s="209"/>
      <c r="AF56" s="102"/>
      <c r="AG56" s="309">
        <f>AA56*1.25</f>
        <v>60.625</v>
      </c>
      <c r="AH56" s="311"/>
      <c r="AI56" s="219">
        <f>V56*AG56</f>
        <v>7214.375</v>
      </c>
      <c r="AJ56" s="220"/>
      <c r="AK56" s="220"/>
      <c r="AL56" s="220"/>
      <c r="AM56" s="220"/>
      <c r="AN56" s="221"/>
    </row>
    <row r="57" spans="1:40" ht="57.75" customHeight="1">
      <c r="A57" s="10"/>
      <c r="B57" s="99">
        <v>5</v>
      </c>
      <c r="C57" s="314" t="s">
        <v>99</v>
      </c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181">
        <f>SUM(AI58:AN61)</f>
        <v>37475.913499999995</v>
      </c>
      <c r="AJ57" s="182"/>
      <c r="AK57" s="182"/>
      <c r="AL57" s="182"/>
      <c r="AM57" s="182"/>
      <c r="AN57" s="182"/>
    </row>
    <row r="58" spans="1:40" ht="83.25" customHeight="1">
      <c r="A58" s="10"/>
      <c r="B58" s="81" t="s">
        <v>332</v>
      </c>
      <c r="C58" s="167" t="s">
        <v>92</v>
      </c>
      <c r="D58" s="168"/>
      <c r="E58" s="167" t="s">
        <v>52</v>
      </c>
      <c r="F58" s="168"/>
      <c r="G58" s="158" t="s">
        <v>93</v>
      </c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60"/>
      <c r="T58" s="81"/>
      <c r="U58" s="82" t="s">
        <v>53</v>
      </c>
      <c r="V58" s="161">
        <v>332.76</v>
      </c>
      <c r="W58" s="162"/>
      <c r="X58" s="163"/>
      <c r="Y58" s="70"/>
      <c r="Z58" s="71"/>
      <c r="AA58" s="72">
        <v>46.02</v>
      </c>
      <c r="AB58" s="164">
        <f>V58*AA58</f>
        <v>15313.6152</v>
      </c>
      <c r="AC58" s="165"/>
      <c r="AD58" s="165"/>
      <c r="AE58" s="172"/>
      <c r="AF58" s="214">
        <f>AA58*1.25</f>
        <v>57.525000000000006</v>
      </c>
      <c r="AG58" s="165"/>
      <c r="AH58" s="166"/>
      <c r="AI58" s="194">
        <f>V58*AF58</f>
        <v>19142.019</v>
      </c>
      <c r="AJ58" s="195"/>
      <c r="AK58" s="195"/>
      <c r="AL58" s="195"/>
      <c r="AM58" s="195"/>
      <c r="AN58" s="197"/>
    </row>
    <row r="59" spans="1:40" ht="66.75" customHeight="1">
      <c r="A59" s="10"/>
      <c r="B59" s="81" t="s">
        <v>333</v>
      </c>
      <c r="C59" s="167" t="s">
        <v>94</v>
      </c>
      <c r="D59" s="168"/>
      <c r="E59" s="167" t="s">
        <v>52</v>
      </c>
      <c r="F59" s="168"/>
      <c r="G59" s="158" t="s">
        <v>95</v>
      </c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60"/>
      <c r="T59" s="81"/>
      <c r="U59" s="82" t="s">
        <v>53</v>
      </c>
      <c r="V59" s="161">
        <v>332.76</v>
      </c>
      <c r="W59" s="162"/>
      <c r="X59" s="163"/>
      <c r="Y59" s="70"/>
      <c r="Z59" s="71"/>
      <c r="AA59" s="72">
        <v>19.07</v>
      </c>
      <c r="AB59" s="164">
        <f>V59*AA59</f>
        <v>6345.7332</v>
      </c>
      <c r="AC59" s="165"/>
      <c r="AD59" s="165"/>
      <c r="AE59" s="172"/>
      <c r="AF59" s="214">
        <f>AA59*1.25</f>
        <v>23.8375</v>
      </c>
      <c r="AG59" s="165"/>
      <c r="AH59" s="166"/>
      <c r="AI59" s="164">
        <f>V59*AF59</f>
        <v>7932.166499999999</v>
      </c>
      <c r="AJ59" s="165"/>
      <c r="AK59" s="165"/>
      <c r="AL59" s="165"/>
      <c r="AM59" s="165"/>
      <c r="AN59" s="166"/>
    </row>
    <row r="60" spans="1:44" ht="62.25" customHeight="1">
      <c r="A60" s="10"/>
      <c r="B60" s="97" t="s">
        <v>334</v>
      </c>
      <c r="C60" s="202" t="s">
        <v>96</v>
      </c>
      <c r="D60" s="203"/>
      <c r="E60" s="202" t="s">
        <v>52</v>
      </c>
      <c r="F60" s="203"/>
      <c r="G60" s="183" t="s">
        <v>97</v>
      </c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5"/>
      <c r="T60" s="97"/>
      <c r="U60" s="98" t="s">
        <v>98</v>
      </c>
      <c r="V60" s="215">
        <v>91.52</v>
      </c>
      <c r="W60" s="216"/>
      <c r="X60" s="217"/>
      <c r="Y60" s="83"/>
      <c r="Z60" s="85"/>
      <c r="AA60" s="86">
        <v>46.37</v>
      </c>
      <c r="AB60" s="189">
        <f>V60*AA60</f>
        <v>4243.782399999999</v>
      </c>
      <c r="AC60" s="190"/>
      <c r="AD60" s="190"/>
      <c r="AE60" s="209"/>
      <c r="AF60" s="218">
        <f>AA60*1.25</f>
        <v>57.9625</v>
      </c>
      <c r="AG60" s="190"/>
      <c r="AH60" s="191"/>
      <c r="AI60" s="189">
        <f>V60*AF60</f>
        <v>5304.728</v>
      </c>
      <c r="AJ60" s="190"/>
      <c r="AK60" s="190"/>
      <c r="AL60" s="190"/>
      <c r="AM60" s="190"/>
      <c r="AN60" s="191"/>
      <c r="AR60" s="15"/>
    </row>
    <row r="61" spans="1:44" ht="99.75" customHeight="1">
      <c r="A61" s="10"/>
      <c r="B61" s="97" t="s">
        <v>490</v>
      </c>
      <c r="C61" s="324" t="s">
        <v>461</v>
      </c>
      <c r="D61" s="324"/>
      <c r="E61" s="202" t="s">
        <v>52</v>
      </c>
      <c r="F61" s="203"/>
      <c r="G61" s="325" t="s">
        <v>462</v>
      </c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100"/>
      <c r="U61" s="100" t="s">
        <v>5</v>
      </c>
      <c r="V61" s="169">
        <v>12</v>
      </c>
      <c r="W61" s="170"/>
      <c r="X61" s="171"/>
      <c r="Y61" s="101"/>
      <c r="Z61" s="101"/>
      <c r="AA61" s="101">
        <v>339.8</v>
      </c>
      <c r="AB61" s="189">
        <f>V61*AA61</f>
        <v>4077.6000000000004</v>
      </c>
      <c r="AC61" s="190"/>
      <c r="AD61" s="190"/>
      <c r="AE61" s="209"/>
      <c r="AF61" s="102"/>
      <c r="AG61" s="309">
        <f>AA61*1.25</f>
        <v>424.75</v>
      </c>
      <c r="AH61" s="311"/>
      <c r="AI61" s="189">
        <f>V61*AG61</f>
        <v>5097</v>
      </c>
      <c r="AJ61" s="190"/>
      <c r="AK61" s="190"/>
      <c r="AL61" s="190"/>
      <c r="AM61" s="190"/>
      <c r="AN61" s="191"/>
      <c r="AR61" s="15"/>
    </row>
    <row r="62" spans="1:44" ht="54" customHeight="1">
      <c r="A62" s="10"/>
      <c r="B62" s="99">
        <v>6</v>
      </c>
      <c r="C62" s="314" t="s">
        <v>508</v>
      </c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181">
        <f>SUM(AI63:AN87)</f>
        <v>40393.05000000001</v>
      </c>
      <c r="AJ62" s="182"/>
      <c r="AK62" s="182"/>
      <c r="AL62" s="182"/>
      <c r="AM62" s="182"/>
      <c r="AN62" s="182"/>
      <c r="AR62" s="57"/>
    </row>
    <row r="63" spans="1:44" ht="25.5" customHeight="1">
      <c r="A63" s="10"/>
      <c r="B63" s="81"/>
      <c r="C63" s="77"/>
      <c r="D63" s="78"/>
      <c r="E63" s="77"/>
      <c r="F63" s="78"/>
      <c r="G63" s="158" t="s">
        <v>100</v>
      </c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60"/>
      <c r="T63" s="81"/>
      <c r="U63" s="82"/>
      <c r="V63" s="83"/>
      <c r="W63" s="85"/>
      <c r="X63" s="86"/>
      <c r="Y63" s="70"/>
      <c r="Z63" s="71"/>
      <c r="AA63" s="72"/>
      <c r="AB63" s="67"/>
      <c r="AC63" s="68"/>
      <c r="AD63" s="68"/>
      <c r="AE63" s="73"/>
      <c r="AF63" s="74"/>
      <c r="AG63" s="68"/>
      <c r="AH63" s="69"/>
      <c r="AI63" s="94"/>
      <c r="AJ63" s="92"/>
      <c r="AK63" s="92"/>
      <c r="AL63" s="92"/>
      <c r="AM63" s="92"/>
      <c r="AN63" s="93"/>
      <c r="AR63" s="57"/>
    </row>
    <row r="64" spans="1:44" ht="66" customHeight="1">
      <c r="A64" s="10"/>
      <c r="B64" s="81" t="s">
        <v>336</v>
      </c>
      <c r="C64" s="167" t="s">
        <v>101</v>
      </c>
      <c r="D64" s="168"/>
      <c r="E64" s="167" t="s">
        <v>52</v>
      </c>
      <c r="F64" s="168"/>
      <c r="G64" s="158" t="s">
        <v>102</v>
      </c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60"/>
      <c r="T64" s="81"/>
      <c r="U64" s="81" t="s">
        <v>5</v>
      </c>
      <c r="V64" s="211">
        <v>18</v>
      </c>
      <c r="W64" s="211"/>
      <c r="X64" s="211"/>
      <c r="Y64" s="70"/>
      <c r="Z64" s="71"/>
      <c r="AA64" s="72">
        <v>38.19</v>
      </c>
      <c r="AB64" s="164">
        <f>V64*AA64</f>
        <v>687.42</v>
      </c>
      <c r="AC64" s="165"/>
      <c r="AD64" s="165"/>
      <c r="AE64" s="172"/>
      <c r="AF64" s="74"/>
      <c r="AG64" s="165">
        <f>AA64*1.25</f>
        <v>47.7375</v>
      </c>
      <c r="AH64" s="166"/>
      <c r="AI64" s="164">
        <f>V64*AG64</f>
        <v>859.275</v>
      </c>
      <c r="AJ64" s="165"/>
      <c r="AK64" s="165"/>
      <c r="AL64" s="165"/>
      <c r="AM64" s="165"/>
      <c r="AN64" s="166"/>
      <c r="AR64" s="57"/>
    </row>
    <row r="65" spans="1:44" ht="66" customHeight="1">
      <c r="A65" s="10"/>
      <c r="B65" s="81" t="s">
        <v>337</v>
      </c>
      <c r="C65" s="167" t="s">
        <v>103</v>
      </c>
      <c r="D65" s="168"/>
      <c r="E65" s="167" t="s">
        <v>52</v>
      </c>
      <c r="F65" s="168"/>
      <c r="G65" s="158" t="s">
        <v>104</v>
      </c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60"/>
      <c r="T65" s="81"/>
      <c r="U65" s="81" t="s">
        <v>5</v>
      </c>
      <c r="V65" s="169">
        <v>6</v>
      </c>
      <c r="W65" s="170"/>
      <c r="X65" s="171"/>
      <c r="Y65" s="70"/>
      <c r="Z65" s="71"/>
      <c r="AA65" s="72">
        <v>199.89</v>
      </c>
      <c r="AB65" s="164">
        <f>V65*AA65</f>
        <v>1199.34</v>
      </c>
      <c r="AC65" s="165"/>
      <c r="AD65" s="165"/>
      <c r="AE65" s="172"/>
      <c r="AF65" s="74"/>
      <c r="AG65" s="165">
        <f>AA65*1.25</f>
        <v>249.86249999999998</v>
      </c>
      <c r="AH65" s="166"/>
      <c r="AI65" s="164">
        <f>V65*AG65</f>
        <v>1499.175</v>
      </c>
      <c r="AJ65" s="165"/>
      <c r="AK65" s="165"/>
      <c r="AL65" s="165"/>
      <c r="AM65" s="165"/>
      <c r="AN65" s="166"/>
      <c r="AR65" s="57"/>
    </row>
    <row r="66" spans="1:44" ht="66" customHeight="1">
      <c r="A66" s="10"/>
      <c r="B66" s="81" t="s">
        <v>338</v>
      </c>
      <c r="C66" s="167" t="s">
        <v>105</v>
      </c>
      <c r="D66" s="168"/>
      <c r="E66" s="167" t="s">
        <v>52</v>
      </c>
      <c r="F66" s="168"/>
      <c r="G66" s="158" t="s">
        <v>106</v>
      </c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60"/>
      <c r="T66" s="81"/>
      <c r="U66" s="81" t="s">
        <v>5</v>
      </c>
      <c r="V66" s="186">
        <v>8</v>
      </c>
      <c r="W66" s="187"/>
      <c r="X66" s="188"/>
      <c r="Y66" s="70"/>
      <c r="Z66" s="71"/>
      <c r="AA66" s="72">
        <v>114.4</v>
      </c>
      <c r="AB66" s="164">
        <f>V66*AA66</f>
        <v>915.2</v>
      </c>
      <c r="AC66" s="165"/>
      <c r="AD66" s="165"/>
      <c r="AE66" s="172"/>
      <c r="AF66" s="74"/>
      <c r="AG66" s="165">
        <f>AA66*1.25</f>
        <v>143</v>
      </c>
      <c r="AH66" s="166"/>
      <c r="AI66" s="164">
        <f>V66*AG66</f>
        <v>1144</v>
      </c>
      <c r="AJ66" s="165"/>
      <c r="AK66" s="165"/>
      <c r="AL66" s="165"/>
      <c r="AM66" s="165"/>
      <c r="AN66" s="166"/>
      <c r="AR66" s="57"/>
    </row>
    <row r="67" spans="1:44" ht="66" customHeight="1">
      <c r="A67" s="10"/>
      <c r="B67" s="81" t="s">
        <v>339</v>
      </c>
      <c r="C67" s="167" t="s">
        <v>107</v>
      </c>
      <c r="D67" s="168"/>
      <c r="E67" s="167" t="s">
        <v>56</v>
      </c>
      <c r="F67" s="168"/>
      <c r="G67" s="183" t="s">
        <v>108</v>
      </c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5"/>
      <c r="T67" s="81"/>
      <c r="U67" s="81" t="s">
        <v>5</v>
      </c>
      <c r="V67" s="186">
        <v>7</v>
      </c>
      <c r="W67" s="187"/>
      <c r="X67" s="188"/>
      <c r="Y67" s="70"/>
      <c r="Z67" s="71"/>
      <c r="AA67" s="72">
        <v>53.38</v>
      </c>
      <c r="AB67" s="164">
        <f>V67*AA67</f>
        <v>373.66</v>
      </c>
      <c r="AC67" s="165"/>
      <c r="AD67" s="165"/>
      <c r="AE67" s="172"/>
      <c r="AF67" s="74"/>
      <c r="AG67" s="165">
        <f>AA67*1.25</f>
        <v>66.72500000000001</v>
      </c>
      <c r="AH67" s="166"/>
      <c r="AI67" s="164">
        <f>V67*AG67</f>
        <v>467.07500000000005</v>
      </c>
      <c r="AJ67" s="165"/>
      <c r="AK67" s="165"/>
      <c r="AL67" s="165"/>
      <c r="AM67" s="165"/>
      <c r="AN67" s="166"/>
      <c r="AR67" s="57"/>
    </row>
    <row r="68" spans="1:44" ht="66" customHeight="1">
      <c r="A68" s="10"/>
      <c r="B68" s="81" t="s">
        <v>340</v>
      </c>
      <c r="C68" s="167" t="s">
        <v>109</v>
      </c>
      <c r="D68" s="168"/>
      <c r="E68" s="167" t="s">
        <v>56</v>
      </c>
      <c r="F68" s="168"/>
      <c r="G68" s="158" t="s">
        <v>110</v>
      </c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60"/>
      <c r="T68" s="81"/>
      <c r="U68" s="81" t="s">
        <v>5</v>
      </c>
      <c r="V68" s="186">
        <v>13</v>
      </c>
      <c r="W68" s="187"/>
      <c r="X68" s="188"/>
      <c r="Y68" s="70"/>
      <c r="Z68" s="71"/>
      <c r="AA68" s="72">
        <v>32.31</v>
      </c>
      <c r="AB68" s="164">
        <f>V68*AA68</f>
        <v>420.03000000000003</v>
      </c>
      <c r="AC68" s="165"/>
      <c r="AD68" s="165"/>
      <c r="AE68" s="172"/>
      <c r="AF68" s="74"/>
      <c r="AG68" s="165">
        <f>AA68*1.25</f>
        <v>40.3875</v>
      </c>
      <c r="AH68" s="166"/>
      <c r="AI68" s="164">
        <f>V68*AG68</f>
        <v>525.0375</v>
      </c>
      <c r="AJ68" s="165"/>
      <c r="AK68" s="165"/>
      <c r="AL68" s="165"/>
      <c r="AM68" s="165"/>
      <c r="AN68" s="166"/>
      <c r="AR68" s="57"/>
    </row>
    <row r="69" spans="1:44" ht="66" customHeight="1">
      <c r="A69" s="10"/>
      <c r="B69" s="81" t="s">
        <v>341</v>
      </c>
      <c r="C69" s="167" t="s">
        <v>111</v>
      </c>
      <c r="D69" s="168"/>
      <c r="E69" s="167" t="s">
        <v>52</v>
      </c>
      <c r="F69" s="168"/>
      <c r="G69" s="158" t="s">
        <v>112</v>
      </c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60"/>
      <c r="T69" s="81"/>
      <c r="U69" s="81" t="s">
        <v>5</v>
      </c>
      <c r="V69" s="186">
        <v>13</v>
      </c>
      <c r="W69" s="187"/>
      <c r="X69" s="188"/>
      <c r="Y69" s="70"/>
      <c r="Z69" s="71"/>
      <c r="AA69" s="72">
        <v>29.95</v>
      </c>
      <c r="AB69" s="164">
        <f aca="true" t="shared" si="1" ref="AB69:AB75">V69*AA69</f>
        <v>389.34999999999997</v>
      </c>
      <c r="AC69" s="165"/>
      <c r="AD69" s="165"/>
      <c r="AE69" s="172"/>
      <c r="AF69" s="74"/>
      <c r="AG69" s="165">
        <f aca="true" t="shared" si="2" ref="AG69:AG75">AA69*1.25</f>
        <v>37.4375</v>
      </c>
      <c r="AH69" s="166"/>
      <c r="AI69" s="164">
        <f aca="true" t="shared" si="3" ref="AI69:AI75">V69*AG69</f>
        <v>486.6875</v>
      </c>
      <c r="AJ69" s="165"/>
      <c r="AK69" s="165"/>
      <c r="AL69" s="165"/>
      <c r="AM69" s="165"/>
      <c r="AN69" s="166"/>
      <c r="AR69" s="57"/>
    </row>
    <row r="70" spans="1:44" ht="66" customHeight="1">
      <c r="A70" s="10"/>
      <c r="B70" s="81" t="s">
        <v>342</v>
      </c>
      <c r="C70" s="167" t="s">
        <v>113</v>
      </c>
      <c r="D70" s="168"/>
      <c r="E70" s="167" t="s">
        <v>56</v>
      </c>
      <c r="F70" s="168"/>
      <c r="G70" s="158" t="s">
        <v>114</v>
      </c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60"/>
      <c r="T70" s="81"/>
      <c r="U70" s="81" t="s">
        <v>5</v>
      </c>
      <c r="V70" s="186">
        <v>5</v>
      </c>
      <c r="W70" s="187"/>
      <c r="X70" s="188"/>
      <c r="Y70" s="70"/>
      <c r="Z70" s="71"/>
      <c r="AA70" s="72">
        <v>48</v>
      </c>
      <c r="AB70" s="164">
        <f t="shared" si="1"/>
        <v>240</v>
      </c>
      <c r="AC70" s="165"/>
      <c r="AD70" s="165"/>
      <c r="AE70" s="172"/>
      <c r="AF70" s="74"/>
      <c r="AG70" s="165">
        <f t="shared" si="2"/>
        <v>60</v>
      </c>
      <c r="AH70" s="166"/>
      <c r="AI70" s="164">
        <f t="shared" si="3"/>
        <v>300</v>
      </c>
      <c r="AJ70" s="165"/>
      <c r="AK70" s="165"/>
      <c r="AL70" s="165"/>
      <c r="AM70" s="165"/>
      <c r="AN70" s="166"/>
      <c r="AR70" s="57"/>
    </row>
    <row r="71" spans="1:44" ht="66" customHeight="1">
      <c r="A71" s="10"/>
      <c r="B71" s="81" t="s">
        <v>343</v>
      </c>
      <c r="C71" s="167" t="s">
        <v>115</v>
      </c>
      <c r="D71" s="168"/>
      <c r="E71" s="167" t="s">
        <v>56</v>
      </c>
      <c r="F71" s="168"/>
      <c r="G71" s="183" t="s">
        <v>116</v>
      </c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5"/>
      <c r="T71" s="81"/>
      <c r="U71" s="81" t="s">
        <v>5</v>
      </c>
      <c r="V71" s="186">
        <v>5</v>
      </c>
      <c r="W71" s="187"/>
      <c r="X71" s="188"/>
      <c r="Y71" s="70"/>
      <c r="Z71" s="71"/>
      <c r="AA71" s="72">
        <v>35.97</v>
      </c>
      <c r="AB71" s="164">
        <f t="shared" si="1"/>
        <v>179.85</v>
      </c>
      <c r="AC71" s="165"/>
      <c r="AD71" s="165"/>
      <c r="AE71" s="172"/>
      <c r="AF71" s="74"/>
      <c r="AG71" s="165">
        <f t="shared" si="2"/>
        <v>44.9625</v>
      </c>
      <c r="AH71" s="166"/>
      <c r="AI71" s="164">
        <f t="shared" si="3"/>
        <v>224.8125</v>
      </c>
      <c r="AJ71" s="165"/>
      <c r="AK71" s="165"/>
      <c r="AL71" s="165"/>
      <c r="AM71" s="165"/>
      <c r="AN71" s="166"/>
      <c r="AR71" s="57"/>
    </row>
    <row r="72" spans="1:44" ht="66" customHeight="1">
      <c r="A72" s="10"/>
      <c r="B72" s="81" t="s">
        <v>344</v>
      </c>
      <c r="C72" s="167" t="s">
        <v>117</v>
      </c>
      <c r="D72" s="168"/>
      <c r="E72" s="167" t="s">
        <v>56</v>
      </c>
      <c r="F72" s="168"/>
      <c r="G72" s="158" t="s">
        <v>118</v>
      </c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60"/>
      <c r="T72" s="81"/>
      <c r="U72" s="81" t="s">
        <v>5</v>
      </c>
      <c r="V72" s="186">
        <v>12</v>
      </c>
      <c r="W72" s="187"/>
      <c r="X72" s="188"/>
      <c r="Y72" s="70"/>
      <c r="Z72" s="71"/>
      <c r="AA72" s="72">
        <v>7.07</v>
      </c>
      <c r="AB72" s="164">
        <f t="shared" si="1"/>
        <v>84.84</v>
      </c>
      <c r="AC72" s="165"/>
      <c r="AD72" s="165"/>
      <c r="AE72" s="172"/>
      <c r="AF72" s="74"/>
      <c r="AG72" s="165">
        <f t="shared" si="2"/>
        <v>8.8375</v>
      </c>
      <c r="AH72" s="166"/>
      <c r="AI72" s="164">
        <f t="shared" si="3"/>
        <v>106.05000000000001</v>
      </c>
      <c r="AJ72" s="165"/>
      <c r="AK72" s="165"/>
      <c r="AL72" s="165"/>
      <c r="AM72" s="165"/>
      <c r="AN72" s="166"/>
      <c r="AR72" s="57"/>
    </row>
    <row r="73" spans="1:44" ht="66" customHeight="1">
      <c r="A73" s="10"/>
      <c r="B73" s="81" t="s">
        <v>345</v>
      </c>
      <c r="C73" s="167" t="s">
        <v>119</v>
      </c>
      <c r="D73" s="168"/>
      <c r="E73" s="167" t="s">
        <v>56</v>
      </c>
      <c r="F73" s="168"/>
      <c r="G73" s="158" t="s">
        <v>120</v>
      </c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60"/>
      <c r="T73" s="81"/>
      <c r="U73" s="81" t="s">
        <v>5</v>
      </c>
      <c r="V73" s="186">
        <v>13</v>
      </c>
      <c r="W73" s="187"/>
      <c r="X73" s="188"/>
      <c r="Y73" s="70"/>
      <c r="Z73" s="71"/>
      <c r="AA73" s="72">
        <v>44.84</v>
      </c>
      <c r="AB73" s="164">
        <f t="shared" si="1"/>
        <v>582.9200000000001</v>
      </c>
      <c r="AC73" s="165"/>
      <c r="AD73" s="165"/>
      <c r="AE73" s="172"/>
      <c r="AF73" s="74"/>
      <c r="AG73" s="165">
        <f t="shared" si="2"/>
        <v>56.050000000000004</v>
      </c>
      <c r="AH73" s="166"/>
      <c r="AI73" s="164">
        <f t="shared" si="3"/>
        <v>728.6500000000001</v>
      </c>
      <c r="AJ73" s="165"/>
      <c r="AK73" s="165"/>
      <c r="AL73" s="165"/>
      <c r="AM73" s="165"/>
      <c r="AN73" s="166"/>
      <c r="AR73" s="57"/>
    </row>
    <row r="74" spans="1:44" ht="66" customHeight="1">
      <c r="A74" s="10"/>
      <c r="B74" s="81" t="s">
        <v>346</v>
      </c>
      <c r="C74" s="167" t="s">
        <v>121</v>
      </c>
      <c r="D74" s="168"/>
      <c r="E74" s="167" t="s">
        <v>56</v>
      </c>
      <c r="F74" s="168"/>
      <c r="G74" s="183" t="s">
        <v>122</v>
      </c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5"/>
      <c r="T74" s="81"/>
      <c r="U74" s="82" t="s">
        <v>98</v>
      </c>
      <c r="V74" s="186">
        <v>140</v>
      </c>
      <c r="W74" s="187"/>
      <c r="X74" s="188"/>
      <c r="Y74" s="70"/>
      <c r="Z74" s="71"/>
      <c r="AA74" s="72">
        <v>43.17</v>
      </c>
      <c r="AB74" s="164">
        <f t="shared" si="1"/>
        <v>6043.8</v>
      </c>
      <c r="AC74" s="165"/>
      <c r="AD74" s="165"/>
      <c r="AE74" s="172"/>
      <c r="AF74" s="74"/>
      <c r="AG74" s="165">
        <f t="shared" si="2"/>
        <v>53.962500000000006</v>
      </c>
      <c r="AH74" s="166"/>
      <c r="AI74" s="164">
        <f t="shared" si="3"/>
        <v>7554.750000000001</v>
      </c>
      <c r="AJ74" s="165"/>
      <c r="AK74" s="165"/>
      <c r="AL74" s="165"/>
      <c r="AM74" s="165"/>
      <c r="AN74" s="166"/>
      <c r="AR74" s="57"/>
    </row>
    <row r="75" spans="1:44" ht="66" customHeight="1">
      <c r="A75" s="10"/>
      <c r="B75" s="81" t="s">
        <v>347</v>
      </c>
      <c r="C75" s="167" t="s">
        <v>123</v>
      </c>
      <c r="D75" s="168"/>
      <c r="E75" s="167" t="s">
        <v>56</v>
      </c>
      <c r="F75" s="168"/>
      <c r="G75" s="158" t="s">
        <v>124</v>
      </c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60"/>
      <c r="T75" s="81"/>
      <c r="U75" s="82" t="s">
        <v>98</v>
      </c>
      <c r="V75" s="186">
        <v>60</v>
      </c>
      <c r="W75" s="187"/>
      <c r="X75" s="188"/>
      <c r="Y75" s="70"/>
      <c r="Z75" s="71"/>
      <c r="AA75" s="72">
        <v>32.33</v>
      </c>
      <c r="AB75" s="164">
        <f t="shared" si="1"/>
        <v>1939.8</v>
      </c>
      <c r="AC75" s="165"/>
      <c r="AD75" s="165"/>
      <c r="AE75" s="172"/>
      <c r="AF75" s="74"/>
      <c r="AG75" s="165">
        <f t="shared" si="2"/>
        <v>40.412499999999994</v>
      </c>
      <c r="AH75" s="166"/>
      <c r="AI75" s="164">
        <f t="shared" si="3"/>
        <v>2424.7499999999995</v>
      </c>
      <c r="AJ75" s="165"/>
      <c r="AK75" s="165"/>
      <c r="AL75" s="165"/>
      <c r="AM75" s="165"/>
      <c r="AN75" s="166"/>
      <c r="AR75" s="57"/>
    </row>
    <row r="76" spans="1:44" ht="66" customHeight="1">
      <c r="A76" s="10"/>
      <c r="B76" s="81" t="s">
        <v>348</v>
      </c>
      <c r="C76" s="167" t="s">
        <v>125</v>
      </c>
      <c r="D76" s="168"/>
      <c r="E76" s="167" t="s">
        <v>56</v>
      </c>
      <c r="F76" s="168"/>
      <c r="G76" s="158" t="s">
        <v>126</v>
      </c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60"/>
      <c r="T76" s="81"/>
      <c r="U76" s="82" t="s">
        <v>98</v>
      </c>
      <c r="V76" s="186">
        <v>212</v>
      </c>
      <c r="W76" s="187"/>
      <c r="X76" s="188"/>
      <c r="Y76" s="70"/>
      <c r="Z76" s="71"/>
      <c r="AA76" s="72">
        <v>12.19</v>
      </c>
      <c r="AB76" s="164">
        <f>V76*AA76</f>
        <v>2584.2799999999997</v>
      </c>
      <c r="AC76" s="165"/>
      <c r="AD76" s="165"/>
      <c r="AE76" s="172"/>
      <c r="AF76" s="74"/>
      <c r="AG76" s="165">
        <f>AA76*1.25</f>
        <v>15.237499999999999</v>
      </c>
      <c r="AH76" s="166"/>
      <c r="AI76" s="164">
        <f>V76*AG76</f>
        <v>3230.35</v>
      </c>
      <c r="AJ76" s="165"/>
      <c r="AK76" s="165"/>
      <c r="AL76" s="165"/>
      <c r="AM76" s="165"/>
      <c r="AN76" s="166"/>
      <c r="AR76" s="57"/>
    </row>
    <row r="77" spans="1:44" ht="66" customHeight="1">
      <c r="A77" s="10"/>
      <c r="B77" s="81" t="s">
        <v>349</v>
      </c>
      <c r="C77" s="167" t="s">
        <v>127</v>
      </c>
      <c r="D77" s="168"/>
      <c r="E77" s="167" t="s">
        <v>52</v>
      </c>
      <c r="F77" s="168"/>
      <c r="G77" s="183" t="s">
        <v>128</v>
      </c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5"/>
      <c r="T77" s="81"/>
      <c r="U77" s="82" t="s">
        <v>98</v>
      </c>
      <c r="V77" s="186">
        <v>220</v>
      </c>
      <c r="W77" s="187"/>
      <c r="X77" s="188"/>
      <c r="Y77" s="70"/>
      <c r="Z77" s="71"/>
      <c r="AA77" s="72">
        <v>11.93</v>
      </c>
      <c r="AB77" s="164">
        <f>V77*AA77</f>
        <v>2624.6</v>
      </c>
      <c r="AC77" s="165"/>
      <c r="AD77" s="165"/>
      <c r="AE77" s="172"/>
      <c r="AF77" s="74"/>
      <c r="AG77" s="165">
        <f>AA77*1.25</f>
        <v>14.9125</v>
      </c>
      <c r="AH77" s="166"/>
      <c r="AI77" s="164">
        <f>V77*AG77</f>
        <v>3280.75</v>
      </c>
      <c r="AJ77" s="165"/>
      <c r="AK77" s="165"/>
      <c r="AL77" s="165"/>
      <c r="AM77" s="165"/>
      <c r="AN77" s="166"/>
      <c r="AR77" s="57"/>
    </row>
    <row r="78" spans="1:44" ht="66" customHeight="1">
      <c r="A78" s="10"/>
      <c r="B78" s="81" t="s">
        <v>350</v>
      </c>
      <c r="C78" s="167" t="s">
        <v>129</v>
      </c>
      <c r="D78" s="168"/>
      <c r="E78" s="167" t="s">
        <v>52</v>
      </c>
      <c r="F78" s="168"/>
      <c r="G78" s="158" t="s">
        <v>130</v>
      </c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60"/>
      <c r="T78" s="81"/>
      <c r="U78" s="82" t="s">
        <v>98</v>
      </c>
      <c r="V78" s="186">
        <v>280</v>
      </c>
      <c r="W78" s="187"/>
      <c r="X78" s="188"/>
      <c r="Y78" s="70"/>
      <c r="Z78" s="71"/>
      <c r="AA78" s="72">
        <v>14.17</v>
      </c>
      <c r="AB78" s="164">
        <f>V78*AA78</f>
        <v>3967.6</v>
      </c>
      <c r="AC78" s="165"/>
      <c r="AD78" s="165"/>
      <c r="AE78" s="172"/>
      <c r="AF78" s="74"/>
      <c r="AG78" s="165">
        <f>AA78*1.25</f>
        <v>17.7125</v>
      </c>
      <c r="AH78" s="166"/>
      <c r="AI78" s="164">
        <f>V78*AG78</f>
        <v>4959.5</v>
      </c>
      <c r="AJ78" s="165"/>
      <c r="AK78" s="165"/>
      <c r="AL78" s="165"/>
      <c r="AM78" s="165"/>
      <c r="AN78" s="166"/>
      <c r="AR78" s="57"/>
    </row>
    <row r="79" spans="1:44" ht="66" customHeight="1">
      <c r="A79" s="10"/>
      <c r="B79" s="81" t="s">
        <v>351</v>
      </c>
      <c r="C79" s="167" t="s">
        <v>131</v>
      </c>
      <c r="D79" s="168"/>
      <c r="E79" s="167" t="s">
        <v>52</v>
      </c>
      <c r="F79" s="168"/>
      <c r="G79" s="183" t="s">
        <v>132</v>
      </c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5"/>
      <c r="T79" s="81"/>
      <c r="U79" s="82" t="s">
        <v>98</v>
      </c>
      <c r="V79" s="186">
        <v>90</v>
      </c>
      <c r="W79" s="187"/>
      <c r="X79" s="188"/>
      <c r="Y79" s="70"/>
      <c r="Z79" s="71"/>
      <c r="AA79" s="72">
        <v>11.48</v>
      </c>
      <c r="AB79" s="164">
        <f>V79*AA79</f>
        <v>1033.2</v>
      </c>
      <c r="AC79" s="165"/>
      <c r="AD79" s="165"/>
      <c r="AE79" s="172"/>
      <c r="AF79" s="74"/>
      <c r="AG79" s="165">
        <f>AA79*1.25</f>
        <v>14.350000000000001</v>
      </c>
      <c r="AH79" s="166"/>
      <c r="AI79" s="164">
        <f>V79*AG79</f>
        <v>1291.5000000000002</v>
      </c>
      <c r="AJ79" s="165"/>
      <c r="AK79" s="165"/>
      <c r="AL79" s="165"/>
      <c r="AM79" s="165"/>
      <c r="AN79" s="166"/>
      <c r="AR79" s="57"/>
    </row>
    <row r="80" spans="1:44" ht="66" customHeight="1">
      <c r="A80" s="10"/>
      <c r="B80" s="81" t="s">
        <v>352</v>
      </c>
      <c r="C80" s="167" t="s">
        <v>133</v>
      </c>
      <c r="D80" s="168"/>
      <c r="E80" s="167" t="s">
        <v>52</v>
      </c>
      <c r="F80" s="168"/>
      <c r="G80" s="158" t="s">
        <v>134</v>
      </c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60"/>
      <c r="T80" s="81"/>
      <c r="U80" s="82" t="s">
        <v>5</v>
      </c>
      <c r="V80" s="186">
        <v>4</v>
      </c>
      <c r="W80" s="187"/>
      <c r="X80" s="188"/>
      <c r="Y80" s="70"/>
      <c r="Z80" s="71"/>
      <c r="AA80" s="72">
        <v>673.4</v>
      </c>
      <c r="AB80" s="164">
        <f>V80*AA80</f>
        <v>2693.6</v>
      </c>
      <c r="AC80" s="165"/>
      <c r="AD80" s="165"/>
      <c r="AE80" s="172"/>
      <c r="AF80" s="74"/>
      <c r="AG80" s="165">
        <f>AA80*1.25</f>
        <v>841.75</v>
      </c>
      <c r="AH80" s="166"/>
      <c r="AI80" s="164">
        <f>V80*AG80</f>
        <v>3367</v>
      </c>
      <c r="AJ80" s="165"/>
      <c r="AK80" s="165"/>
      <c r="AL80" s="165"/>
      <c r="AM80" s="165"/>
      <c r="AN80" s="166"/>
      <c r="AR80" s="57"/>
    </row>
    <row r="81" spans="1:44" ht="48" customHeight="1">
      <c r="A81" s="10"/>
      <c r="B81" s="81" t="s">
        <v>353</v>
      </c>
      <c r="C81" s="167"/>
      <c r="D81" s="168"/>
      <c r="E81" s="167"/>
      <c r="F81" s="168"/>
      <c r="G81" s="183" t="s">
        <v>135</v>
      </c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5"/>
      <c r="T81" s="81"/>
      <c r="U81" s="82"/>
      <c r="V81" s="186"/>
      <c r="W81" s="187"/>
      <c r="X81" s="188"/>
      <c r="Y81" s="70"/>
      <c r="Z81" s="71"/>
      <c r="AA81" s="72"/>
      <c r="AB81" s="164"/>
      <c r="AC81" s="165"/>
      <c r="AD81" s="165"/>
      <c r="AE81" s="172"/>
      <c r="AF81" s="74"/>
      <c r="AG81" s="165"/>
      <c r="AH81" s="166"/>
      <c r="AI81" s="164"/>
      <c r="AJ81" s="165"/>
      <c r="AK81" s="165"/>
      <c r="AL81" s="165"/>
      <c r="AM81" s="165"/>
      <c r="AN81" s="166"/>
      <c r="AR81" s="57"/>
    </row>
    <row r="82" spans="1:44" ht="84.75" customHeight="1">
      <c r="A82" s="10"/>
      <c r="B82" s="81" t="s">
        <v>354</v>
      </c>
      <c r="C82" s="167" t="s">
        <v>136</v>
      </c>
      <c r="D82" s="168"/>
      <c r="E82" s="167" t="s">
        <v>52</v>
      </c>
      <c r="F82" s="168"/>
      <c r="G82" s="158" t="s">
        <v>137</v>
      </c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60"/>
      <c r="T82" s="81"/>
      <c r="U82" s="82" t="s">
        <v>5</v>
      </c>
      <c r="V82" s="186">
        <v>2</v>
      </c>
      <c r="W82" s="187"/>
      <c r="X82" s="188"/>
      <c r="Y82" s="70"/>
      <c r="Z82" s="71"/>
      <c r="AA82" s="72">
        <v>188.35</v>
      </c>
      <c r="AB82" s="164">
        <f aca="true" t="shared" si="4" ref="AB82:AB87">V82*AA82</f>
        <v>376.7</v>
      </c>
      <c r="AC82" s="165"/>
      <c r="AD82" s="165"/>
      <c r="AE82" s="172"/>
      <c r="AF82" s="74"/>
      <c r="AG82" s="165">
        <f aca="true" t="shared" si="5" ref="AG82:AG87">AA82*1.25</f>
        <v>235.4375</v>
      </c>
      <c r="AH82" s="166"/>
      <c r="AI82" s="164">
        <f aca="true" t="shared" si="6" ref="AI82:AI87">V82*AG82</f>
        <v>470.875</v>
      </c>
      <c r="AJ82" s="165"/>
      <c r="AK82" s="165"/>
      <c r="AL82" s="165"/>
      <c r="AM82" s="165"/>
      <c r="AN82" s="166"/>
      <c r="AR82" s="57"/>
    </row>
    <row r="83" spans="1:44" ht="66" customHeight="1">
      <c r="A83" s="10"/>
      <c r="B83" s="81" t="s">
        <v>355</v>
      </c>
      <c r="C83" s="167" t="s">
        <v>483</v>
      </c>
      <c r="D83" s="168"/>
      <c r="E83" s="167" t="s">
        <v>56</v>
      </c>
      <c r="F83" s="168"/>
      <c r="G83" s="183" t="s">
        <v>484</v>
      </c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5"/>
      <c r="T83" s="81"/>
      <c r="U83" s="82" t="s">
        <v>5</v>
      </c>
      <c r="V83" s="186">
        <v>1</v>
      </c>
      <c r="W83" s="187"/>
      <c r="X83" s="188"/>
      <c r="Y83" s="70"/>
      <c r="Z83" s="71"/>
      <c r="AA83" s="72">
        <v>610.79</v>
      </c>
      <c r="AB83" s="164">
        <f t="shared" si="4"/>
        <v>610.79</v>
      </c>
      <c r="AC83" s="165"/>
      <c r="AD83" s="165"/>
      <c r="AE83" s="172"/>
      <c r="AF83" s="74"/>
      <c r="AG83" s="165">
        <f t="shared" si="5"/>
        <v>763.4875</v>
      </c>
      <c r="AH83" s="166"/>
      <c r="AI83" s="164">
        <f t="shared" si="6"/>
        <v>763.4875</v>
      </c>
      <c r="AJ83" s="165"/>
      <c r="AK83" s="165"/>
      <c r="AL83" s="165"/>
      <c r="AM83" s="165"/>
      <c r="AN83" s="166"/>
      <c r="AR83" s="57"/>
    </row>
    <row r="84" spans="1:44" ht="66" customHeight="1">
      <c r="A84" s="10"/>
      <c r="B84" s="81" t="s">
        <v>356</v>
      </c>
      <c r="C84" s="167" t="s">
        <v>138</v>
      </c>
      <c r="D84" s="168"/>
      <c r="E84" s="167" t="s">
        <v>52</v>
      </c>
      <c r="F84" s="168"/>
      <c r="G84" s="158" t="s">
        <v>139</v>
      </c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60"/>
      <c r="T84" s="81"/>
      <c r="U84" s="82" t="s">
        <v>5</v>
      </c>
      <c r="V84" s="186">
        <v>5</v>
      </c>
      <c r="W84" s="187"/>
      <c r="X84" s="188"/>
      <c r="Y84" s="70"/>
      <c r="Z84" s="71"/>
      <c r="AA84" s="72">
        <v>177.64</v>
      </c>
      <c r="AB84" s="164">
        <f t="shared" si="4"/>
        <v>888.1999999999999</v>
      </c>
      <c r="AC84" s="165"/>
      <c r="AD84" s="165"/>
      <c r="AE84" s="172"/>
      <c r="AF84" s="74"/>
      <c r="AG84" s="165">
        <f t="shared" si="5"/>
        <v>222.04999999999998</v>
      </c>
      <c r="AH84" s="166"/>
      <c r="AI84" s="164">
        <f t="shared" si="6"/>
        <v>1110.25</v>
      </c>
      <c r="AJ84" s="165"/>
      <c r="AK84" s="165"/>
      <c r="AL84" s="165"/>
      <c r="AM84" s="165"/>
      <c r="AN84" s="166"/>
      <c r="AR84" s="57"/>
    </row>
    <row r="85" spans="1:44" ht="66" customHeight="1">
      <c r="A85" s="10"/>
      <c r="B85" s="81" t="s">
        <v>357</v>
      </c>
      <c r="C85" s="167" t="s">
        <v>140</v>
      </c>
      <c r="D85" s="168"/>
      <c r="E85" s="167" t="s">
        <v>52</v>
      </c>
      <c r="F85" s="168"/>
      <c r="G85" s="183" t="s">
        <v>141</v>
      </c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5"/>
      <c r="T85" s="81"/>
      <c r="U85" s="82" t="s">
        <v>5</v>
      </c>
      <c r="V85" s="186">
        <v>5</v>
      </c>
      <c r="W85" s="187"/>
      <c r="X85" s="188"/>
      <c r="Y85" s="70"/>
      <c r="Z85" s="71"/>
      <c r="AA85" s="72">
        <v>127.82</v>
      </c>
      <c r="AB85" s="164">
        <f t="shared" si="4"/>
        <v>639.0999999999999</v>
      </c>
      <c r="AC85" s="165"/>
      <c r="AD85" s="165"/>
      <c r="AE85" s="172"/>
      <c r="AF85" s="74"/>
      <c r="AG85" s="165">
        <f t="shared" si="5"/>
        <v>159.77499999999998</v>
      </c>
      <c r="AH85" s="166"/>
      <c r="AI85" s="164">
        <f t="shared" si="6"/>
        <v>798.8749999999999</v>
      </c>
      <c r="AJ85" s="165"/>
      <c r="AK85" s="165"/>
      <c r="AL85" s="165"/>
      <c r="AM85" s="165"/>
      <c r="AN85" s="166"/>
      <c r="AR85" s="57"/>
    </row>
    <row r="86" spans="1:44" ht="66" customHeight="1">
      <c r="A86" s="10"/>
      <c r="B86" s="81" t="s">
        <v>358</v>
      </c>
      <c r="C86" s="202" t="s">
        <v>142</v>
      </c>
      <c r="D86" s="203"/>
      <c r="E86" s="202" t="s">
        <v>52</v>
      </c>
      <c r="F86" s="203"/>
      <c r="G86" s="183" t="s">
        <v>143</v>
      </c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5"/>
      <c r="T86" s="97"/>
      <c r="U86" s="98" t="s">
        <v>5</v>
      </c>
      <c r="V86" s="206">
        <v>13</v>
      </c>
      <c r="W86" s="207"/>
      <c r="X86" s="208"/>
      <c r="Y86" s="83"/>
      <c r="Z86" s="85"/>
      <c r="AA86" s="86">
        <v>274.64</v>
      </c>
      <c r="AB86" s="189">
        <f t="shared" si="4"/>
        <v>3570.3199999999997</v>
      </c>
      <c r="AC86" s="190"/>
      <c r="AD86" s="190"/>
      <c r="AE86" s="209"/>
      <c r="AF86" s="103"/>
      <c r="AG86" s="190">
        <f t="shared" si="5"/>
        <v>343.29999999999995</v>
      </c>
      <c r="AH86" s="191"/>
      <c r="AI86" s="189">
        <f t="shared" si="6"/>
        <v>4462.9</v>
      </c>
      <c r="AJ86" s="190"/>
      <c r="AK86" s="190"/>
      <c r="AL86" s="190"/>
      <c r="AM86" s="190"/>
      <c r="AN86" s="191"/>
      <c r="AR86" s="57"/>
    </row>
    <row r="87" spans="1:44" ht="66" customHeight="1">
      <c r="A87" s="10"/>
      <c r="B87" s="81" t="s">
        <v>491</v>
      </c>
      <c r="C87" s="324" t="s">
        <v>474</v>
      </c>
      <c r="D87" s="324"/>
      <c r="E87" s="202" t="s">
        <v>52</v>
      </c>
      <c r="F87" s="203"/>
      <c r="G87" s="325" t="s">
        <v>487</v>
      </c>
      <c r="H87" s="325"/>
      <c r="I87" s="325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100"/>
      <c r="U87" s="98" t="s">
        <v>5</v>
      </c>
      <c r="V87" s="326">
        <v>4</v>
      </c>
      <c r="W87" s="326"/>
      <c r="X87" s="326"/>
      <c r="Y87" s="101"/>
      <c r="Z87" s="101"/>
      <c r="AA87" s="101">
        <v>67.46</v>
      </c>
      <c r="AB87" s="210">
        <f t="shared" si="4"/>
        <v>269.84</v>
      </c>
      <c r="AC87" s="210"/>
      <c r="AD87" s="210"/>
      <c r="AE87" s="210"/>
      <c r="AF87" s="102"/>
      <c r="AG87" s="210">
        <f t="shared" si="5"/>
        <v>84.32499999999999</v>
      </c>
      <c r="AH87" s="210"/>
      <c r="AI87" s="210">
        <f t="shared" si="6"/>
        <v>337.29999999999995</v>
      </c>
      <c r="AJ87" s="210"/>
      <c r="AK87" s="210"/>
      <c r="AL87" s="210"/>
      <c r="AM87" s="210"/>
      <c r="AN87" s="210"/>
      <c r="AR87" s="57"/>
    </row>
    <row r="88" spans="1:44" ht="53.25" customHeight="1">
      <c r="A88" s="10"/>
      <c r="B88" s="99">
        <v>7</v>
      </c>
      <c r="C88" s="179" t="s">
        <v>144</v>
      </c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  <c r="AI88" s="181">
        <f>SUM(AI89:AN163)</f>
        <v>29635.057500000006</v>
      </c>
      <c r="AJ88" s="182"/>
      <c r="AK88" s="182"/>
      <c r="AL88" s="182"/>
      <c r="AM88" s="182"/>
      <c r="AN88" s="182"/>
      <c r="AR88" s="57"/>
    </row>
    <row r="89" spans="1:44" ht="37.5" customHeight="1">
      <c r="A89" s="10"/>
      <c r="B89" s="81"/>
      <c r="C89" s="167"/>
      <c r="D89" s="168"/>
      <c r="E89" s="167"/>
      <c r="F89" s="168"/>
      <c r="G89" s="158" t="s">
        <v>145</v>
      </c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60"/>
      <c r="T89" s="81"/>
      <c r="U89" s="82"/>
      <c r="V89" s="186"/>
      <c r="W89" s="187"/>
      <c r="X89" s="188"/>
      <c r="Y89" s="70"/>
      <c r="Z89" s="71"/>
      <c r="AA89" s="72"/>
      <c r="AB89" s="164"/>
      <c r="AC89" s="165"/>
      <c r="AD89" s="165"/>
      <c r="AE89" s="172"/>
      <c r="AF89" s="74"/>
      <c r="AG89" s="165"/>
      <c r="AH89" s="166"/>
      <c r="AI89" s="194"/>
      <c r="AJ89" s="195"/>
      <c r="AK89" s="195"/>
      <c r="AL89" s="195"/>
      <c r="AM89" s="195"/>
      <c r="AN89" s="197"/>
      <c r="AR89" s="57"/>
    </row>
    <row r="90" spans="1:44" ht="56.25" customHeight="1">
      <c r="A90" s="10"/>
      <c r="B90" s="81" t="s">
        <v>359</v>
      </c>
      <c r="C90" s="167"/>
      <c r="D90" s="168"/>
      <c r="E90" s="167"/>
      <c r="F90" s="168"/>
      <c r="G90" s="183" t="s">
        <v>146</v>
      </c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5"/>
      <c r="T90" s="81"/>
      <c r="U90" s="82"/>
      <c r="V90" s="186"/>
      <c r="W90" s="187"/>
      <c r="X90" s="188"/>
      <c r="Y90" s="70"/>
      <c r="Z90" s="71"/>
      <c r="AA90" s="72"/>
      <c r="AB90" s="164"/>
      <c r="AC90" s="165"/>
      <c r="AD90" s="165"/>
      <c r="AE90" s="172"/>
      <c r="AF90" s="74"/>
      <c r="AG90" s="165"/>
      <c r="AH90" s="166"/>
      <c r="AI90" s="164"/>
      <c r="AJ90" s="165"/>
      <c r="AK90" s="165"/>
      <c r="AL90" s="165"/>
      <c r="AM90" s="165"/>
      <c r="AN90" s="166"/>
      <c r="AR90" s="57"/>
    </row>
    <row r="91" spans="1:44" ht="66" customHeight="1">
      <c r="A91" s="10"/>
      <c r="B91" s="81" t="s">
        <v>360</v>
      </c>
      <c r="C91" s="167" t="s">
        <v>147</v>
      </c>
      <c r="D91" s="168"/>
      <c r="E91" s="167" t="s">
        <v>56</v>
      </c>
      <c r="F91" s="168"/>
      <c r="G91" s="158" t="s">
        <v>148</v>
      </c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60"/>
      <c r="T91" s="81"/>
      <c r="U91" s="82" t="s">
        <v>5</v>
      </c>
      <c r="V91" s="186">
        <v>88</v>
      </c>
      <c r="W91" s="187"/>
      <c r="X91" s="188"/>
      <c r="Y91" s="70"/>
      <c r="Z91" s="71"/>
      <c r="AA91" s="72">
        <v>5.77</v>
      </c>
      <c r="AB91" s="164">
        <f>V91*AA91</f>
        <v>507.76</v>
      </c>
      <c r="AC91" s="165"/>
      <c r="AD91" s="165"/>
      <c r="AE91" s="172"/>
      <c r="AF91" s="74"/>
      <c r="AG91" s="165">
        <f>AA91*1.25</f>
        <v>7.2124999999999995</v>
      </c>
      <c r="AH91" s="166"/>
      <c r="AI91" s="164">
        <f>V91*AG91</f>
        <v>634.6999999999999</v>
      </c>
      <c r="AJ91" s="165"/>
      <c r="AK91" s="165"/>
      <c r="AL91" s="165"/>
      <c r="AM91" s="165"/>
      <c r="AN91" s="166"/>
      <c r="AR91" s="57"/>
    </row>
    <row r="92" spans="1:44" ht="66" customHeight="1">
      <c r="A92" s="10"/>
      <c r="B92" s="81" t="s">
        <v>361</v>
      </c>
      <c r="C92" s="167" t="s">
        <v>149</v>
      </c>
      <c r="D92" s="168"/>
      <c r="E92" s="167" t="s">
        <v>56</v>
      </c>
      <c r="F92" s="168"/>
      <c r="G92" s="183" t="s">
        <v>150</v>
      </c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5"/>
      <c r="T92" s="81"/>
      <c r="U92" s="82" t="s">
        <v>5</v>
      </c>
      <c r="V92" s="186">
        <v>1</v>
      </c>
      <c r="W92" s="187"/>
      <c r="X92" s="188"/>
      <c r="Y92" s="70"/>
      <c r="Z92" s="71"/>
      <c r="AA92" s="72">
        <v>6.82</v>
      </c>
      <c r="AB92" s="164">
        <f>V92*AA92</f>
        <v>6.82</v>
      </c>
      <c r="AC92" s="165"/>
      <c r="AD92" s="165"/>
      <c r="AE92" s="172"/>
      <c r="AF92" s="74"/>
      <c r="AG92" s="165">
        <f>AA92*1.25</f>
        <v>8.525</v>
      </c>
      <c r="AH92" s="166"/>
      <c r="AI92" s="164">
        <f>V92*AG92</f>
        <v>8.525</v>
      </c>
      <c r="AJ92" s="165"/>
      <c r="AK92" s="165"/>
      <c r="AL92" s="165"/>
      <c r="AM92" s="165"/>
      <c r="AN92" s="166"/>
      <c r="AR92" s="57"/>
    </row>
    <row r="93" spans="1:44" ht="66" customHeight="1">
      <c r="A93" s="10"/>
      <c r="B93" s="81" t="s">
        <v>362</v>
      </c>
      <c r="C93" s="167" t="s">
        <v>151</v>
      </c>
      <c r="D93" s="168"/>
      <c r="E93" s="167" t="s">
        <v>56</v>
      </c>
      <c r="F93" s="168"/>
      <c r="G93" s="158" t="s">
        <v>152</v>
      </c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60"/>
      <c r="T93" s="81"/>
      <c r="U93" s="82" t="s">
        <v>5</v>
      </c>
      <c r="V93" s="186">
        <v>55</v>
      </c>
      <c r="W93" s="187"/>
      <c r="X93" s="188"/>
      <c r="Y93" s="70"/>
      <c r="Z93" s="71"/>
      <c r="AA93" s="72">
        <v>9.15</v>
      </c>
      <c r="AB93" s="164">
        <f>V93*AA93</f>
        <v>503.25</v>
      </c>
      <c r="AC93" s="165"/>
      <c r="AD93" s="165"/>
      <c r="AE93" s="172"/>
      <c r="AF93" s="74"/>
      <c r="AG93" s="165">
        <f>AA93*1.25</f>
        <v>11.4375</v>
      </c>
      <c r="AH93" s="166"/>
      <c r="AI93" s="164">
        <f>V93*AG93</f>
        <v>629.0625</v>
      </c>
      <c r="AJ93" s="165"/>
      <c r="AK93" s="165"/>
      <c r="AL93" s="165"/>
      <c r="AM93" s="165"/>
      <c r="AN93" s="166"/>
      <c r="AR93" s="57"/>
    </row>
    <row r="94" spans="1:44" ht="66" customHeight="1">
      <c r="A94" s="10"/>
      <c r="B94" s="81" t="s">
        <v>363</v>
      </c>
      <c r="C94" s="167" t="s">
        <v>153</v>
      </c>
      <c r="D94" s="168"/>
      <c r="E94" s="167" t="s">
        <v>52</v>
      </c>
      <c r="F94" s="168"/>
      <c r="G94" s="183" t="s">
        <v>154</v>
      </c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5"/>
      <c r="T94" s="81"/>
      <c r="U94" s="82" t="s">
        <v>5</v>
      </c>
      <c r="V94" s="186">
        <v>48</v>
      </c>
      <c r="W94" s="187"/>
      <c r="X94" s="188"/>
      <c r="Y94" s="70"/>
      <c r="Z94" s="71"/>
      <c r="AA94" s="72">
        <v>0.71</v>
      </c>
      <c r="AB94" s="164">
        <f>V94*AA94</f>
        <v>34.08</v>
      </c>
      <c r="AC94" s="165"/>
      <c r="AD94" s="165"/>
      <c r="AE94" s="172"/>
      <c r="AF94" s="74"/>
      <c r="AG94" s="165">
        <f>AA94*1.25</f>
        <v>0.8875</v>
      </c>
      <c r="AH94" s="166"/>
      <c r="AI94" s="164">
        <f>V94*AG94</f>
        <v>42.599999999999994</v>
      </c>
      <c r="AJ94" s="165"/>
      <c r="AK94" s="165"/>
      <c r="AL94" s="165"/>
      <c r="AM94" s="165"/>
      <c r="AN94" s="166"/>
      <c r="AR94" s="57"/>
    </row>
    <row r="95" spans="1:44" ht="66" customHeight="1">
      <c r="A95" s="10"/>
      <c r="B95" s="81" t="s">
        <v>364</v>
      </c>
      <c r="C95" s="167" t="s">
        <v>155</v>
      </c>
      <c r="D95" s="168"/>
      <c r="E95" s="167" t="s">
        <v>52</v>
      </c>
      <c r="F95" s="168"/>
      <c r="G95" s="158" t="s">
        <v>156</v>
      </c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60"/>
      <c r="T95" s="81"/>
      <c r="U95" s="82" t="s">
        <v>5</v>
      </c>
      <c r="V95" s="186">
        <v>3</v>
      </c>
      <c r="W95" s="187"/>
      <c r="X95" s="188"/>
      <c r="Y95" s="70"/>
      <c r="Z95" s="71"/>
      <c r="AA95" s="72">
        <v>0.99</v>
      </c>
      <c r="AB95" s="164">
        <f>V95*AA95</f>
        <v>2.9699999999999998</v>
      </c>
      <c r="AC95" s="165"/>
      <c r="AD95" s="165"/>
      <c r="AE95" s="172"/>
      <c r="AF95" s="74"/>
      <c r="AG95" s="165">
        <f>AA95*1.25</f>
        <v>1.2375</v>
      </c>
      <c r="AH95" s="166"/>
      <c r="AI95" s="164">
        <f>V95*AG95</f>
        <v>3.7125000000000004</v>
      </c>
      <c r="AJ95" s="165"/>
      <c r="AK95" s="165"/>
      <c r="AL95" s="165"/>
      <c r="AM95" s="165"/>
      <c r="AN95" s="166"/>
      <c r="AR95" s="57"/>
    </row>
    <row r="96" spans="1:44" ht="39" customHeight="1">
      <c r="A96" s="10"/>
      <c r="B96" s="81" t="s">
        <v>365</v>
      </c>
      <c r="C96" s="167"/>
      <c r="D96" s="168"/>
      <c r="E96" s="167"/>
      <c r="F96" s="168"/>
      <c r="G96" s="158" t="s">
        <v>157</v>
      </c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60"/>
      <c r="T96" s="81"/>
      <c r="U96" s="82"/>
      <c r="V96" s="186"/>
      <c r="W96" s="187"/>
      <c r="X96" s="188"/>
      <c r="Y96" s="70"/>
      <c r="Z96" s="71"/>
      <c r="AA96" s="72"/>
      <c r="AB96" s="164"/>
      <c r="AC96" s="165"/>
      <c r="AD96" s="165"/>
      <c r="AE96" s="172"/>
      <c r="AF96" s="74"/>
      <c r="AG96" s="165"/>
      <c r="AH96" s="166"/>
      <c r="AI96" s="164"/>
      <c r="AJ96" s="165"/>
      <c r="AK96" s="165"/>
      <c r="AL96" s="165"/>
      <c r="AM96" s="165"/>
      <c r="AN96" s="166"/>
      <c r="AR96" s="57"/>
    </row>
    <row r="97" spans="1:44" ht="66" customHeight="1">
      <c r="A97" s="10"/>
      <c r="B97" s="81" t="s">
        <v>366</v>
      </c>
      <c r="C97" s="167" t="s">
        <v>158</v>
      </c>
      <c r="D97" s="168"/>
      <c r="E97" s="167" t="s">
        <v>52</v>
      </c>
      <c r="F97" s="168"/>
      <c r="G97" s="183" t="s">
        <v>159</v>
      </c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5"/>
      <c r="T97" s="81"/>
      <c r="U97" s="82" t="s">
        <v>5</v>
      </c>
      <c r="V97" s="186">
        <v>242</v>
      </c>
      <c r="W97" s="187"/>
      <c r="X97" s="188"/>
      <c r="Y97" s="70"/>
      <c r="Z97" s="71"/>
      <c r="AA97" s="72">
        <v>0.03</v>
      </c>
      <c r="AB97" s="164">
        <f>V97*AA97</f>
        <v>7.26</v>
      </c>
      <c r="AC97" s="165"/>
      <c r="AD97" s="165"/>
      <c r="AE97" s="172"/>
      <c r="AF97" s="74"/>
      <c r="AG97" s="165">
        <f>AA97*1.25</f>
        <v>0.0375</v>
      </c>
      <c r="AH97" s="166"/>
      <c r="AI97" s="164">
        <f>V97*AG97</f>
        <v>9.075</v>
      </c>
      <c r="AJ97" s="165"/>
      <c r="AK97" s="165"/>
      <c r="AL97" s="165"/>
      <c r="AM97" s="165"/>
      <c r="AN97" s="166"/>
      <c r="AR97" s="57"/>
    </row>
    <row r="98" spans="1:44" ht="66" customHeight="1">
      <c r="A98" s="10"/>
      <c r="B98" s="81" t="s">
        <v>367</v>
      </c>
      <c r="C98" s="167" t="s">
        <v>160</v>
      </c>
      <c r="D98" s="168"/>
      <c r="E98" s="167" t="s">
        <v>52</v>
      </c>
      <c r="F98" s="168"/>
      <c r="G98" s="158" t="s">
        <v>161</v>
      </c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60"/>
      <c r="T98" s="81"/>
      <c r="U98" s="82" t="s">
        <v>5</v>
      </c>
      <c r="V98" s="186">
        <v>65</v>
      </c>
      <c r="W98" s="187"/>
      <c r="X98" s="188"/>
      <c r="Y98" s="70"/>
      <c r="Z98" s="71"/>
      <c r="AA98" s="72">
        <v>0.1</v>
      </c>
      <c r="AB98" s="164">
        <f>V98*AA98</f>
        <v>6.5</v>
      </c>
      <c r="AC98" s="165"/>
      <c r="AD98" s="165"/>
      <c r="AE98" s="172"/>
      <c r="AF98" s="74"/>
      <c r="AG98" s="165">
        <f>AA98*1.25</f>
        <v>0.125</v>
      </c>
      <c r="AH98" s="166"/>
      <c r="AI98" s="164">
        <f>V98*AG98</f>
        <v>8.125</v>
      </c>
      <c r="AJ98" s="165"/>
      <c r="AK98" s="165"/>
      <c r="AL98" s="165"/>
      <c r="AM98" s="165"/>
      <c r="AN98" s="166"/>
      <c r="AR98" s="57"/>
    </row>
    <row r="99" spans="1:44" ht="66" customHeight="1">
      <c r="A99" s="10"/>
      <c r="B99" s="81" t="s">
        <v>368</v>
      </c>
      <c r="C99" s="204" t="s">
        <v>162</v>
      </c>
      <c r="D99" s="205"/>
      <c r="E99" s="167" t="s">
        <v>56</v>
      </c>
      <c r="F99" s="168"/>
      <c r="G99" s="183" t="s">
        <v>163</v>
      </c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5"/>
      <c r="T99" s="81"/>
      <c r="U99" s="82" t="s">
        <v>5</v>
      </c>
      <c r="V99" s="186">
        <v>242</v>
      </c>
      <c r="W99" s="187"/>
      <c r="X99" s="188"/>
      <c r="Y99" s="70"/>
      <c r="Z99" s="71"/>
      <c r="AA99" s="72">
        <v>0.34</v>
      </c>
      <c r="AB99" s="164">
        <f>V99*AA99</f>
        <v>82.28</v>
      </c>
      <c r="AC99" s="165"/>
      <c r="AD99" s="165"/>
      <c r="AE99" s="172"/>
      <c r="AF99" s="74"/>
      <c r="AG99" s="165">
        <f>AA99*1.25</f>
        <v>0.42500000000000004</v>
      </c>
      <c r="AH99" s="166"/>
      <c r="AI99" s="164">
        <f>V99*AG99</f>
        <v>102.85000000000001</v>
      </c>
      <c r="AJ99" s="165"/>
      <c r="AK99" s="165"/>
      <c r="AL99" s="165"/>
      <c r="AM99" s="165"/>
      <c r="AN99" s="166"/>
      <c r="AR99" s="57"/>
    </row>
    <row r="100" spans="1:44" ht="51.75" customHeight="1">
      <c r="A100" s="10"/>
      <c r="B100" s="81" t="s">
        <v>369</v>
      </c>
      <c r="C100" s="167"/>
      <c r="D100" s="168"/>
      <c r="E100" s="167"/>
      <c r="F100" s="168"/>
      <c r="G100" s="158" t="s">
        <v>164</v>
      </c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60"/>
      <c r="T100" s="81"/>
      <c r="U100" s="82"/>
      <c r="V100" s="186"/>
      <c r="W100" s="187"/>
      <c r="X100" s="188"/>
      <c r="Y100" s="70"/>
      <c r="Z100" s="71"/>
      <c r="AA100" s="72"/>
      <c r="AB100" s="164"/>
      <c r="AC100" s="165"/>
      <c r="AD100" s="165"/>
      <c r="AE100" s="172"/>
      <c r="AF100" s="74"/>
      <c r="AG100" s="165"/>
      <c r="AH100" s="166"/>
      <c r="AI100" s="164"/>
      <c r="AJ100" s="165"/>
      <c r="AK100" s="165"/>
      <c r="AL100" s="165"/>
      <c r="AM100" s="165"/>
      <c r="AN100" s="166"/>
      <c r="AR100" s="57"/>
    </row>
    <row r="101" spans="1:44" ht="66" customHeight="1">
      <c r="A101" s="10"/>
      <c r="B101" s="81" t="s">
        <v>370</v>
      </c>
      <c r="C101" s="167" t="s">
        <v>165</v>
      </c>
      <c r="D101" s="168"/>
      <c r="E101" s="167" t="s">
        <v>52</v>
      </c>
      <c r="F101" s="168"/>
      <c r="G101" s="183" t="s">
        <v>166</v>
      </c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5"/>
      <c r="T101" s="81"/>
      <c r="U101" s="82" t="s">
        <v>98</v>
      </c>
      <c r="V101" s="186">
        <v>574.2</v>
      </c>
      <c r="W101" s="187"/>
      <c r="X101" s="188"/>
      <c r="Y101" s="70"/>
      <c r="Z101" s="71"/>
      <c r="AA101" s="72">
        <v>2.53</v>
      </c>
      <c r="AB101" s="164">
        <f aca="true" t="shared" si="7" ref="AB101:AB107">V101*AA101</f>
        <v>1452.726</v>
      </c>
      <c r="AC101" s="165"/>
      <c r="AD101" s="165"/>
      <c r="AE101" s="172"/>
      <c r="AF101" s="74"/>
      <c r="AG101" s="165">
        <f aca="true" t="shared" si="8" ref="AG101:AG107">AA101*1.25</f>
        <v>3.1624999999999996</v>
      </c>
      <c r="AH101" s="166"/>
      <c r="AI101" s="164">
        <f aca="true" t="shared" si="9" ref="AI101:AI107">V101*AG101</f>
        <v>1815.9075</v>
      </c>
      <c r="AJ101" s="165"/>
      <c r="AK101" s="165"/>
      <c r="AL101" s="165"/>
      <c r="AM101" s="165"/>
      <c r="AN101" s="166"/>
      <c r="AR101" s="57"/>
    </row>
    <row r="102" spans="1:44" ht="66" customHeight="1">
      <c r="A102" s="10"/>
      <c r="B102" s="81" t="s">
        <v>371</v>
      </c>
      <c r="C102" s="167" t="s">
        <v>165</v>
      </c>
      <c r="D102" s="168"/>
      <c r="E102" s="167" t="s">
        <v>52</v>
      </c>
      <c r="F102" s="168"/>
      <c r="G102" s="183" t="s">
        <v>167</v>
      </c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5"/>
      <c r="T102" s="81"/>
      <c r="U102" s="82" t="s">
        <v>98</v>
      </c>
      <c r="V102" s="186">
        <v>136.4</v>
      </c>
      <c r="W102" s="187"/>
      <c r="X102" s="188"/>
      <c r="Y102" s="70"/>
      <c r="Z102" s="71"/>
      <c r="AA102" s="72">
        <v>2.53</v>
      </c>
      <c r="AB102" s="164">
        <f t="shared" si="7"/>
        <v>345.092</v>
      </c>
      <c r="AC102" s="165"/>
      <c r="AD102" s="165"/>
      <c r="AE102" s="172"/>
      <c r="AF102" s="74"/>
      <c r="AG102" s="165">
        <f t="shared" si="8"/>
        <v>3.1624999999999996</v>
      </c>
      <c r="AH102" s="166"/>
      <c r="AI102" s="164">
        <f t="shared" si="9"/>
        <v>431.36499999999995</v>
      </c>
      <c r="AJ102" s="165"/>
      <c r="AK102" s="165"/>
      <c r="AL102" s="165"/>
      <c r="AM102" s="165"/>
      <c r="AN102" s="166"/>
      <c r="AR102" s="57"/>
    </row>
    <row r="103" spans="1:44" ht="66" customHeight="1">
      <c r="A103" s="10"/>
      <c r="B103" s="81" t="s">
        <v>372</v>
      </c>
      <c r="C103" s="167" t="s">
        <v>165</v>
      </c>
      <c r="D103" s="168"/>
      <c r="E103" s="167" t="s">
        <v>52</v>
      </c>
      <c r="F103" s="168"/>
      <c r="G103" s="183" t="s">
        <v>168</v>
      </c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5"/>
      <c r="T103" s="81"/>
      <c r="U103" s="82" t="s">
        <v>98</v>
      </c>
      <c r="V103" s="186">
        <v>199.4</v>
      </c>
      <c r="W103" s="187"/>
      <c r="X103" s="188"/>
      <c r="Y103" s="70"/>
      <c r="Z103" s="71"/>
      <c r="AA103" s="72">
        <v>2.53</v>
      </c>
      <c r="AB103" s="164">
        <f t="shared" si="7"/>
        <v>504.48199999999997</v>
      </c>
      <c r="AC103" s="165"/>
      <c r="AD103" s="165"/>
      <c r="AE103" s="172"/>
      <c r="AF103" s="74"/>
      <c r="AG103" s="165">
        <f t="shared" si="8"/>
        <v>3.1624999999999996</v>
      </c>
      <c r="AH103" s="166"/>
      <c r="AI103" s="164">
        <f t="shared" si="9"/>
        <v>630.6025</v>
      </c>
      <c r="AJ103" s="165"/>
      <c r="AK103" s="165"/>
      <c r="AL103" s="165"/>
      <c r="AM103" s="165"/>
      <c r="AN103" s="166"/>
      <c r="AR103" s="57"/>
    </row>
    <row r="104" spans="1:44" ht="66" customHeight="1">
      <c r="A104" s="10"/>
      <c r="B104" s="81" t="s">
        <v>373</v>
      </c>
      <c r="C104" s="167" t="s">
        <v>165</v>
      </c>
      <c r="D104" s="168"/>
      <c r="E104" s="167" t="s">
        <v>52</v>
      </c>
      <c r="F104" s="168"/>
      <c r="G104" s="183" t="s">
        <v>169</v>
      </c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5"/>
      <c r="T104" s="81"/>
      <c r="U104" s="82" t="s">
        <v>98</v>
      </c>
      <c r="V104" s="186">
        <v>165.1</v>
      </c>
      <c r="W104" s="187"/>
      <c r="X104" s="188"/>
      <c r="Y104" s="70"/>
      <c r="Z104" s="71"/>
      <c r="AA104" s="72">
        <v>2.53</v>
      </c>
      <c r="AB104" s="164">
        <f t="shared" si="7"/>
        <v>417.703</v>
      </c>
      <c r="AC104" s="165"/>
      <c r="AD104" s="165"/>
      <c r="AE104" s="172"/>
      <c r="AF104" s="74"/>
      <c r="AG104" s="165">
        <f t="shared" si="8"/>
        <v>3.1624999999999996</v>
      </c>
      <c r="AH104" s="166"/>
      <c r="AI104" s="164">
        <f t="shared" si="9"/>
        <v>522.12875</v>
      </c>
      <c r="AJ104" s="165"/>
      <c r="AK104" s="165"/>
      <c r="AL104" s="165"/>
      <c r="AM104" s="165"/>
      <c r="AN104" s="166"/>
      <c r="AR104" s="57"/>
    </row>
    <row r="105" spans="1:44" ht="66" customHeight="1">
      <c r="A105" s="10"/>
      <c r="B105" s="81" t="s">
        <v>374</v>
      </c>
      <c r="C105" s="167" t="s">
        <v>165</v>
      </c>
      <c r="D105" s="168"/>
      <c r="E105" s="167" t="s">
        <v>52</v>
      </c>
      <c r="F105" s="168"/>
      <c r="G105" s="183" t="s">
        <v>170</v>
      </c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185"/>
      <c r="T105" s="81"/>
      <c r="U105" s="82" t="s">
        <v>98</v>
      </c>
      <c r="V105" s="186">
        <v>333.8</v>
      </c>
      <c r="W105" s="187"/>
      <c r="X105" s="188"/>
      <c r="Y105" s="70"/>
      <c r="Z105" s="71"/>
      <c r="AA105" s="72">
        <v>2.53</v>
      </c>
      <c r="AB105" s="164">
        <f t="shared" si="7"/>
        <v>844.514</v>
      </c>
      <c r="AC105" s="165"/>
      <c r="AD105" s="165"/>
      <c r="AE105" s="172"/>
      <c r="AF105" s="74"/>
      <c r="AG105" s="165">
        <f t="shared" si="8"/>
        <v>3.1624999999999996</v>
      </c>
      <c r="AH105" s="166"/>
      <c r="AI105" s="164">
        <f t="shared" si="9"/>
        <v>1055.6425</v>
      </c>
      <c r="AJ105" s="165"/>
      <c r="AK105" s="165"/>
      <c r="AL105" s="165"/>
      <c r="AM105" s="165"/>
      <c r="AN105" s="166"/>
      <c r="AR105" s="57"/>
    </row>
    <row r="106" spans="1:44" ht="66" customHeight="1">
      <c r="A106" s="10"/>
      <c r="B106" s="81" t="s">
        <v>375</v>
      </c>
      <c r="C106" s="167" t="s">
        <v>165</v>
      </c>
      <c r="D106" s="168"/>
      <c r="E106" s="167" t="s">
        <v>52</v>
      </c>
      <c r="F106" s="168"/>
      <c r="G106" s="183" t="s">
        <v>171</v>
      </c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5"/>
      <c r="T106" s="81"/>
      <c r="U106" s="82" t="s">
        <v>98</v>
      </c>
      <c r="V106" s="186">
        <v>222.9</v>
      </c>
      <c r="W106" s="187"/>
      <c r="X106" s="188"/>
      <c r="Y106" s="70"/>
      <c r="Z106" s="71"/>
      <c r="AA106" s="72">
        <v>2.53</v>
      </c>
      <c r="AB106" s="164">
        <f t="shared" si="7"/>
        <v>563.937</v>
      </c>
      <c r="AC106" s="165"/>
      <c r="AD106" s="165"/>
      <c r="AE106" s="172"/>
      <c r="AF106" s="74"/>
      <c r="AG106" s="165">
        <f t="shared" si="8"/>
        <v>3.1624999999999996</v>
      </c>
      <c r="AH106" s="166"/>
      <c r="AI106" s="164">
        <f t="shared" si="9"/>
        <v>704.92125</v>
      </c>
      <c r="AJ106" s="165"/>
      <c r="AK106" s="165"/>
      <c r="AL106" s="165"/>
      <c r="AM106" s="165"/>
      <c r="AN106" s="166"/>
      <c r="AR106" s="57"/>
    </row>
    <row r="107" spans="1:44" ht="66" customHeight="1">
      <c r="A107" s="10"/>
      <c r="B107" s="81" t="s">
        <v>376</v>
      </c>
      <c r="C107" s="167" t="s">
        <v>172</v>
      </c>
      <c r="D107" s="168"/>
      <c r="E107" s="167" t="s">
        <v>52</v>
      </c>
      <c r="F107" s="168"/>
      <c r="G107" s="183" t="s">
        <v>173</v>
      </c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5"/>
      <c r="T107" s="81"/>
      <c r="U107" s="82" t="s">
        <v>98</v>
      </c>
      <c r="V107" s="186">
        <v>8.3</v>
      </c>
      <c r="W107" s="187"/>
      <c r="X107" s="188"/>
      <c r="Y107" s="70"/>
      <c r="Z107" s="71"/>
      <c r="AA107" s="72">
        <v>3.58</v>
      </c>
      <c r="AB107" s="164">
        <f t="shared" si="7"/>
        <v>29.714000000000002</v>
      </c>
      <c r="AC107" s="165"/>
      <c r="AD107" s="165"/>
      <c r="AE107" s="172"/>
      <c r="AF107" s="74"/>
      <c r="AG107" s="165">
        <f t="shared" si="8"/>
        <v>4.475</v>
      </c>
      <c r="AH107" s="166"/>
      <c r="AI107" s="164">
        <f t="shared" si="9"/>
        <v>37.1425</v>
      </c>
      <c r="AJ107" s="165"/>
      <c r="AK107" s="165"/>
      <c r="AL107" s="165"/>
      <c r="AM107" s="165"/>
      <c r="AN107" s="166"/>
      <c r="AR107" s="57"/>
    </row>
    <row r="108" spans="1:44" ht="66" customHeight="1">
      <c r="A108" s="10"/>
      <c r="B108" s="81" t="s">
        <v>377</v>
      </c>
      <c r="C108" s="167" t="s">
        <v>172</v>
      </c>
      <c r="D108" s="168"/>
      <c r="E108" s="167" t="s">
        <v>52</v>
      </c>
      <c r="F108" s="168"/>
      <c r="G108" s="183" t="s">
        <v>174</v>
      </c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5"/>
      <c r="T108" s="81"/>
      <c r="U108" s="82" t="s">
        <v>98</v>
      </c>
      <c r="V108" s="186">
        <v>26.5</v>
      </c>
      <c r="W108" s="187"/>
      <c r="X108" s="188"/>
      <c r="Y108" s="70"/>
      <c r="Z108" s="71"/>
      <c r="AA108" s="72">
        <v>3.58</v>
      </c>
      <c r="AB108" s="164">
        <f aca="true" t="shared" si="10" ref="AB108:AB116">V108*AA108</f>
        <v>94.87</v>
      </c>
      <c r="AC108" s="165"/>
      <c r="AD108" s="165"/>
      <c r="AE108" s="172"/>
      <c r="AF108" s="74"/>
      <c r="AG108" s="165">
        <f aca="true" t="shared" si="11" ref="AG108:AG116">AA108*1.25</f>
        <v>4.475</v>
      </c>
      <c r="AH108" s="166"/>
      <c r="AI108" s="164">
        <f aca="true" t="shared" si="12" ref="AI108:AI116">V108*AG108</f>
        <v>118.58749999999999</v>
      </c>
      <c r="AJ108" s="165"/>
      <c r="AK108" s="165"/>
      <c r="AL108" s="165"/>
      <c r="AM108" s="165"/>
      <c r="AN108" s="166"/>
      <c r="AR108" s="57"/>
    </row>
    <row r="109" spans="1:44" ht="66" customHeight="1">
      <c r="A109" s="10"/>
      <c r="B109" s="81" t="s">
        <v>378</v>
      </c>
      <c r="C109" s="167" t="s">
        <v>172</v>
      </c>
      <c r="D109" s="168"/>
      <c r="E109" s="167" t="s">
        <v>52</v>
      </c>
      <c r="F109" s="168"/>
      <c r="G109" s="183" t="s">
        <v>175</v>
      </c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5"/>
      <c r="T109" s="81"/>
      <c r="U109" s="82" t="s">
        <v>98</v>
      </c>
      <c r="V109" s="186">
        <v>40</v>
      </c>
      <c r="W109" s="187"/>
      <c r="X109" s="188"/>
      <c r="Y109" s="70"/>
      <c r="Z109" s="71"/>
      <c r="AA109" s="72">
        <v>3.58</v>
      </c>
      <c r="AB109" s="164">
        <f t="shared" si="10"/>
        <v>143.2</v>
      </c>
      <c r="AC109" s="165"/>
      <c r="AD109" s="165"/>
      <c r="AE109" s="172"/>
      <c r="AF109" s="74"/>
      <c r="AG109" s="165">
        <f t="shared" si="11"/>
        <v>4.475</v>
      </c>
      <c r="AH109" s="166"/>
      <c r="AI109" s="164">
        <f t="shared" si="12"/>
        <v>179</v>
      </c>
      <c r="AJ109" s="165"/>
      <c r="AK109" s="165"/>
      <c r="AL109" s="165"/>
      <c r="AM109" s="165"/>
      <c r="AN109" s="166"/>
      <c r="AR109" s="57"/>
    </row>
    <row r="110" spans="1:44" ht="67.5" customHeight="1">
      <c r="A110" s="10"/>
      <c r="B110" s="81" t="s">
        <v>379</v>
      </c>
      <c r="C110" s="167" t="s">
        <v>172</v>
      </c>
      <c r="D110" s="168"/>
      <c r="E110" s="167" t="s">
        <v>52</v>
      </c>
      <c r="F110" s="168"/>
      <c r="G110" s="183" t="s">
        <v>176</v>
      </c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5"/>
      <c r="T110" s="81"/>
      <c r="U110" s="82" t="s">
        <v>98</v>
      </c>
      <c r="V110" s="186">
        <v>66.4</v>
      </c>
      <c r="W110" s="187"/>
      <c r="X110" s="188"/>
      <c r="Y110" s="70"/>
      <c r="Z110" s="71"/>
      <c r="AA110" s="72">
        <v>3.58</v>
      </c>
      <c r="AB110" s="164">
        <f t="shared" si="10"/>
        <v>237.71200000000002</v>
      </c>
      <c r="AC110" s="165"/>
      <c r="AD110" s="165"/>
      <c r="AE110" s="172"/>
      <c r="AF110" s="74"/>
      <c r="AG110" s="165">
        <f t="shared" si="11"/>
        <v>4.475</v>
      </c>
      <c r="AH110" s="166"/>
      <c r="AI110" s="164">
        <f t="shared" si="12"/>
        <v>297.14</v>
      </c>
      <c r="AJ110" s="165"/>
      <c r="AK110" s="165"/>
      <c r="AL110" s="165"/>
      <c r="AM110" s="165"/>
      <c r="AN110" s="166"/>
      <c r="AR110" s="57"/>
    </row>
    <row r="111" spans="1:44" ht="77.25" customHeight="1">
      <c r="A111" s="10"/>
      <c r="B111" s="81" t="s">
        <v>380</v>
      </c>
      <c r="C111" s="167" t="s">
        <v>172</v>
      </c>
      <c r="D111" s="168"/>
      <c r="E111" s="167" t="s">
        <v>52</v>
      </c>
      <c r="F111" s="168"/>
      <c r="G111" s="183" t="s">
        <v>177</v>
      </c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5"/>
      <c r="T111" s="81"/>
      <c r="U111" s="82" t="s">
        <v>98</v>
      </c>
      <c r="V111" s="186">
        <v>58.2</v>
      </c>
      <c r="W111" s="187"/>
      <c r="X111" s="188"/>
      <c r="Y111" s="70"/>
      <c r="Z111" s="71"/>
      <c r="AA111" s="72">
        <v>3.58</v>
      </c>
      <c r="AB111" s="164">
        <f t="shared" si="10"/>
        <v>208.35600000000002</v>
      </c>
      <c r="AC111" s="165"/>
      <c r="AD111" s="165"/>
      <c r="AE111" s="172"/>
      <c r="AF111" s="74"/>
      <c r="AG111" s="165">
        <f t="shared" si="11"/>
        <v>4.475</v>
      </c>
      <c r="AH111" s="166"/>
      <c r="AI111" s="164">
        <f t="shared" si="12"/>
        <v>260.445</v>
      </c>
      <c r="AJ111" s="165"/>
      <c r="AK111" s="165"/>
      <c r="AL111" s="165"/>
      <c r="AM111" s="165"/>
      <c r="AN111" s="166"/>
      <c r="AR111" s="57"/>
    </row>
    <row r="112" spans="1:44" ht="72" customHeight="1">
      <c r="A112" s="10"/>
      <c r="B112" s="81" t="s">
        <v>381</v>
      </c>
      <c r="C112" s="167" t="s">
        <v>178</v>
      </c>
      <c r="D112" s="168"/>
      <c r="E112" s="167" t="s">
        <v>52</v>
      </c>
      <c r="F112" s="168"/>
      <c r="G112" s="183" t="s">
        <v>179</v>
      </c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5"/>
      <c r="T112" s="81"/>
      <c r="U112" s="82" t="s">
        <v>98</v>
      </c>
      <c r="V112" s="186">
        <v>11.8</v>
      </c>
      <c r="W112" s="187"/>
      <c r="X112" s="188"/>
      <c r="Y112" s="70"/>
      <c r="Z112" s="71"/>
      <c r="AA112" s="72">
        <v>4.27</v>
      </c>
      <c r="AB112" s="164">
        <f t="shared" si="10"/>
        <v>50.385999999999996</v>
      </c>
      <c r="AC112" s="165"/>
      <c r="AD112" s="165"/>
      <c r="AE112" s="172"/>
      <c r="AF112" s="74"/>
      <c r="AG112" s="165">
        <f t="shared" si="11"/>
        <v>5.3374999999999995</v>
      </c>
      <c r="AH112" s="166"/>
      <c r="AI112" s="164">
        <f t="shared" si="12"/>
        <v>62.982499999999995</v>
      </c>
      <c r="AJ112" s="165"/>
      <c r="AK112" s="165"/>
      <c r="AL112" s="165"/>
      <c r="AM112" s="165"/>
      <c r="AN112" s="166"/>
      <c r="AR112" s="57"/>
    </row>
    <row r="113" spans="1:44" ht="63.75" customHeight="1">
      <c r="A113" s="10"/>
      <c r="B113" s="81" t="s">
        <v>382</v>
      </c>
      <c r="C113" s="167" t="s">
        <v>178</v>
      </c>
      <c r="D113" s="168"/>
      <c r="E113" s="167" t="s">
        <v>52</v>
      </c>
      <c r="F113" s="168"/>
      <c r="G113" s="183" t="s">
        <v>180</v>
      </c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5"/>
      <c r="T113" s="81"/>
      <c r="U113" s="82" t="s">
        <v>98</v>
      </c>
      <c r="V113" s="186">
        <v>11.2</v>
      </c>
      <c r="W113" s="187"/>
      <c r="X113" s="188"/>
      <c r="Y113" s="70"/>
      <c r="Z113" s="71"/>
      <c r="AA113" s="72">
        <v>4.27</v>
      </c>
      <c r="AB113" s="164">
        <f t="shared" si="10"/>
        <v>47.82399999999999</v>
      </c>
      <c r="AC113" s="165"/>
      <c r="AD113" s="165"/>
      <c r="AE113" s="172"/>
      <c r="AF113" s="74"/>
      <c r="AG113" s="165">
        <f t="shared" si="11"/>
        <v>5.3374999999999995</v>
      </c>
      <c r="AH113" s="166"/>
      <c r="AI113" s="164">
        <f t="shared" si="12"/>
        <v>59.77999999999999</v>
      </c>
      <c r="AJ113" s="165"/>
      <c r="AK113" s="165"/>
      <c r="AL113" s="165"/>
      <c r="AM113" s="165"/>
      <c r="AN113" s="166"/>
      <c r="AR113" s="57"/>
    </row>
    <row r="114" spans="1:44" ht="66.75" customHeight="1">
      <c r="A114" s="10"/>
      <c r="B114" s="81" t="s">
        <v>383</v>
      </c>
      <c r="C114" s="167" t="s">
        <v>178</v>
      </c>
      <c r="D114" s="168"/>
      <c r="E114" s="167" t="s">
        <v>52</v>
      </c>
      <c r="F114" s="168"/>
      <c r="G114" s="183" t="s">
        <v>181</v>
      </c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5"/>
      <c r="T114" s="81"/>
      <c r="U114" s="82" t="s">
        <v>98</v>
      </c>
      <c r="V114" s="186">
        <v>0.7</v>
      </c>
      <c r="W114" s="187"/>
      <c r="X114" s="188"/>
      <c r="Y114" s="70"/>
      <c r="Z114" s="71"/>
      <c r="AA114" s="72">
        <v>4.27</v>
      </c>
      <c r="AB114" s="164">
        <f t="shared" si="10"/>
        <v>2.9889999999999994</v>
      </c>
      <c r="AC114" s="165"/>
      <c r="AD114" s="165"/>
      <c r="AE114" s="172"/>
      <c r="AF114" s="74"/>
      <c r="AG114" s="165">
        <f t="shared" si="11"/>
        <v>5.3374999999999995</v>
      </c>
      <c r="AH114" s="166"/>
      <c r="AI114" s="164">
        <f t="shared" si="12"/>
        <v>3.736249999999999</v>
      </c>
      <c r="AJ114" s="165"/>
      <c r="AK114" s="165"/>
      <c r="AL114" s="165"/>
      <c r="AM114" s="165"/>
      <c r="AN114" s="166"/>
      <c r="AR114" s="57"/>
    </row>
    <row r="115" spans="1:44" ht="71.25" customHeight="1">
      <c r="A115" s="10"/>
      <c r="B115" s="81" t="s">
        <v>384</v>
      </c>
      <c r="C115" s="167" t="s">
        <v>178</v>
      </c>
      <c r="D115" s="168"/>
      <c r="E115" s="167" t="s">
        <v>52</v>
      </c>
      <c r="F115" s="168"/>
      <c r="G115" s="183" t="s">
        <v>182</v>
      </c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5"/>
      <c r="T115" s="81"/>
      <c r="U115" s="82" t="s">
        <v>98</v>
      </c>
      <c r="V115" s="186">
        <v>11.8</v>
      </c>
      <c r="W115" s="187"/>
      <c r="X115" s="188"/>
      <c r="Y115" s="70"/>
      <c r="Z115" s="71"/>
      <c r="AA115" s="72">
        <v>4.27</v>
      </c>
      <c r="AB115" s="164">
        <f t="shared" si="10"/>
        <v>50.385999999999996</v>
      </c>
      <c r="AC115" s="165"/>
      <c r="AD115" s="165"/>
      <c r="AE115" s="172"/>
      <c r="AF115" s="74"/>
      <c r="AG115" s="165">
        <f t="shared" si="11"/>
        <v>5.3374999999999995</v>
      </c>
      <c r="AH115" s="166"/>
      <c r="AI115" s="164">
        <f t="shared" si="12"/>
        <v>62.982499999999995</v>
      </c>
      <c r="AJ115" s="165"/>
      <c r="AK115" s="165"/>
      <c r="AL115" s="165"/>
      <c r="AM115" s="165"/>
      <c r="AN115" s="166"/>
      <c r="AR115" s="57"/>
    </row>
    <row r="116" spans="1:44" ht="73.5" customHeight="1">
      <c r="A116" s="10"/>
      <c r="B116" s="81" t="s">
        <v>385</v>
      </c>
      <c r="C116" s="167" t="s">
        <v>178</v>
      </c>
      <c r="D116" s="168"/>
      <c r="E116" s="167" t="s">
        <v>52</v>
      </c>
      <c r="F116" s="168"/>
      <c r="G116" s="183" t="s">
        <v>183</v>
      </c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S116" s="185"/>
      <c r="T116" s="81"/>
      <c r="U116" s="82" t="s">
        <v>98</v>
      </c>
      <c r="V116" s="186">
        <v>11.8</v>
      </c>
      <c r="W116" s="187"/>
      <c r="X116" s="188"/>
      <c r="Y116" s="70"/>
      <c r="Z116" s="71"/>
      <c r="AA116" s="72">
        <v>4.27</v>
      </c>
      <c r="AB116" s="164">
        <f t="shared" si="10"/>
        <v>50.385999999999996</v>
      </c>
      <c r="AC116" s="165"/>
      <c r="AD116" s="165"/>
      <c r="AE116" s="172"/>
      <c r="AF116" s="74"/>
      <c r="AG116" s="165">
        <f t="shared" si="11"/>
        <v>5.3374999999999995</v>
      </c>
      <c r="AH116" s="166"/>
      <c r="AI116" s="164">
        <f t="shared" si="12"/>
        <v>62.982499999999995</v>
      </c>
      <c r="AJ116" s="165"/>
      <c r="AK116" s="165"/>
      <c r="AL116" s="165"/>
      <c r="AM116" s="165"/>
      <c r="AN116" s="166"/>
      <c r="AR116" s="57"/>
    </row>
    <row r="117" spans="1:44" ht="25.5" customHeight="1">
      <c r="A117" s="10"/>
      <c r="B117" s="81" t="s">
        <v>386</v>
      </c>
      <c r="C117" s="167"/>
      <c r="D117" s="168"/>
      <c r="E117" s="167"/>
      <c r="F117" s="168"/>
      <c r="G117" s="183" t="s">
        <v>184</v>
      </c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5"/>
      <c r="T117" s="81"/>
      <c r="U117" s="82"/>
      <c r="V117" s="186"/>
      <c r="W117" s="187"/>
      <c r="X117" s="188"/>
      <c r="Y117" s="70"/>
      <c r="Z117" s="71"/>
      <c r="AA117" s="72"/>
      <c r="AB117" s="164"/>
      <c r="AC117" s="165"/>
      <c r="AD117" s="165"/>
      <c r="AE117" s="172"/>
      <c r="AF117" s="74"/>
      <c r="AG117" s="165"/>
      <c r="AH117" s="166"/>
      <c r="AI117" s="164"/>
      <c r="AJ117" s="165"/>
      <c r="AK117" s="165"/>
      <c r="AL117" s="165"/>
      <c r="AM117" s="165"/>
      <c r="AN117" s="166"/>
      <c r="AR117" s="57"/>
    </row>
    <row r="118" spans="1:44" ht="25.5" customHeight="1">
      <c r="A118" s="10"/>
      <c r="B118" s="81" t="s">
        <v>387</v>
      </c>
      <c r="C118" s="167"/>
      <c r="D118" s="168"/>
      <c r="E118" s="167"/>
      <c r="F118" s="168"/>
      <c r="G118" s="158" t="s">
        <v>185</v>
      </c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60"/>
      <c r="T118" s="81"/>
      <c r="U118" s="82"/>
      <c r="V118" s="186"/>
      <c r="W118" s="187"/>
      <c r="X118" s="188"/>
      <c r="Y118" s="70"/>
      <c r="Z118" s="71"/>
      <c r="AA118" s="72"/>
      <c r="AB118" s="164"/>
      <c r="AC118" s="165"/>
      <c r="AD118" s="165"/>
      <c r="AE118" s="172"/>
      <c r="AF118" s="74"/>
      <c r="AG118" s="165"/>
      <c r="AH118" s="166"/>
      <c r="AI118" s="164"/>
      <c r="AJ118" s="165"/>
      <c r="AK118" s="165"/>
      <c r="AL118" s="165"/>
      <c r="AM118" s="165"/>
      <c r="AN118" s="166"/>
      <c r="AR118" s="57"/>
    </row>
    <row r="119" spans="1:44" ht="33.75" customHeight="1">
      <c r="A119" s="10"/>
      <c r="B119" s="81" t="s">
        <v>388</v>
      </c>
      <c r="C119" s="167" t="s">
        <v>186</v>
      </c>
      <c r="D119" s="168"/>
      <c r="E119" s="167" t="s">
        <v>56</v>
      </c>
      <c r="F119" s="168"/>
      <c r="G119" s="183" t="s">
        <v>187</v>
      </c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5"/>
      <c r="T119" s="81"/>
      <c r="U119" s="82" t="s">
        <v>5</v>
      </c>
      <c r="V119" s="186">
        <v>20</v>
      </c>
      <c r="W119" s="187"/>
      <c r="X119" s="188"/>
      <c r="Y119" s="70"/>
      <c r="Z119" s="71"/>
      <c r="AA119" s="72">
        <v>9.05</v>
      </c>
      <c r="AB119" s="164">
        <f>V119*AA119</f>
        <v>181</v>
      </c>
      <c r="AC119" s="165"/>
      <c r="AD119" s="165"/>
      <c r="AE119" s="172"/>
      <c r="AF119" s="74"/>
      <c r="AG119" s="165">
        <f>AA119*1.25</f>
        <v>11.3125</v>
      </c>
      <c r="AH119" s="166"/>
      <c r="AI119" s="164">
        <f>V119*AG119</f>
        <v>226.25</v>
      </c>
      <c r="AJ119" s="165"/>
      <c r="AK119" s="165"/>
      <c r="AL119" s="165"/>
      <c r="AM119" s="165"/>
      <c r="AN119" s="166"/>
      <c r="AR119" s="57"/>
    </row>
    <row r="120" spans="1:44" ht="33.75" customHeight="1">
      <c r="A120" s="10"/>
      <c r="B120" s="81" t="s">
        <v>389</v>
      </c>
      <c r="C120" s="167" t="s">
        <v>188</v>
      </c>
      <c r="D120" s="168"/>
      <c r="E120" s="167" t="s">
        <v>56</v>
      </c>
      <c r="F120" s="168"/>
      <c r="G120" s="158" t="s">
        <v>189</v>
      </c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60"/>
      <c r="T120" s="81"/>
      <c r="U120" s="82" t="s">
        <v>5</v>
      </c>
      <c r="V120" s="186">
        <v>69</v>
      </c>
      <c r="W120" s="187"/>
      <c r="X120" s="188"/>
      <c r="Y120" s="70"/>
      <c r="Z120" s="71"/>
      <c r="AA120" s="72">
        <v>3.13</v>
      </c>
      <c r="AB120" s="164">
        <f>V120*AA120</f>
        <v>215.97</v>
      </c>
      <c r="AC120" s="165"/>
      <c r="AD120" s="165"/>
      <c r="AE120" s="172"/>
      <c r="AF120" s="74"/>
      <c r="AG120" s="165">
        <f>AA120*1.25</f>
        <v>3.9124999999999996</v>
      </c>
      <c r="AH120" s="166"/>
      <c r="AI120" s="164">
        <f>V120*AG120</f>
        <v>269.9625</v>
      </c>
      <c r="AJ120" s="165"/>
      <c r="AK120" s="165"/>
      <c r="AL120" s="165"/>
      <c r="AM120" s="165"/>
      <c r="AN120" s="166"/>
      <c r="AR120" s="57"/>
    </row>
    <row r="121" spans="1:44" ht="33.75" customHeight="1">
      <c r="A121" s="10"/>
      <c r="B121" s="81" t="s">
        <v>390</v>
      </c>
      <c r="C121" s="167" t="s">
        <v>190</v>
      </c>
      <c r="D121" s="168"/>
      <c r="E121" s="167" t="s">
        <v>56</v>
      </c>
      <c r="F121" s="168"/>
      <c r="G121" s="183" t="s">
        <v>191</v>
      </c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5"/>
      <c r="T121" s="81"/>
      <c r="U121" s="82" t="s">
        <v>5</v>
      </c>
      <c r="V121" s="186">
        <v>8</v>
      </c>
      <c r="W121" s="187"/>
      <c r="X121" s="188"/>
      <c r="Y121" s="70"/>
      <c r="Z121" s="71"/>
      <c r="AA121" s="72">
        <v>6.04</v>
      </c>
      <c r="AB121" s="164">
        <f>V121*AA121</f>
        <v>48.32</v>
      </c>
      <c r="AC121" s="165"/>
      <c r="AD121" s="165"/>
      <c r="AE121" s="172"/>
      <c r="AF121" s="74"/>
      <c r="AG121" s="165">
        <f>AA121*1.25</f>
        <v>7.55</v>
      </c>
      <c r="AH121" s="166"/>
      <c r="AI121" s="164">
        <f>V121*AG121</f>
        <v>60.4</v>
      </c>
      <c r="AJ121" s="165"/>
      <c r="AK121" s="165"/>
      <c r="AL121" s="165"/>
      <c r="AM121" s="165"/>
      <c r="AN121" s="166"/>
      <c r="AR121" s="57"/>
    </row>
    <row r="122" spans="1:44" ht="33.75" customHeight="1">
      <c r="A122" s="10"/>
      <c r="B122" s="81" t="s">
        <v>391</v>
      </c>
      <c r="C122" s="167" t="s">
        <v>192</v>
      </c>
      <c r="D122" s="168"/>
      <c r="E122" s="167" t="s">
        <v>56</v>
      </c>
      <c r="F122" s="168"/>
      <c r="G122" s="158" t="s">
        <v>193</v>
      </c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60"/>
      <c r="T122" s="81"/>
      <c r="U122" s="82" t="s">
        <v>5</v>
      </c>
      <c r="V122" s="186">
        <v>8</v>
      </c>
      <c r="W122" s="187"/>
      <c r="X122" s="188"/>
      <c r="Y122" s="70"/>
      <c r="Z122" s="71"/>
      <c r="AA122" s="72">
        <v>3.11</v>
      </c>
      <c r="AB122" s="164">
        <f aca="true" t="shared" si="13" ref="AB122:AB130">V122*AA122</f>
        <v>24.88</v>
      </c>
      <c r="AC122" s="165"/>
      <c r="AD122" s="165"/>
      <c r="AE122" s="172"/>
      <c r="AF122" s="74"/>
      <c r="AG122" s="165">
        <f>AA122*1.25</f>
        <v>3.8874999999999997</v>
      </c>
      <c r="AH122" s="166"/>
      <c r="AI122" s="164">
        <f aca="true" t="shared" si="14" ref="AI122:AI131">V122*AG122</f>
        <v>31.099999999999998</v>
      </c>
      <c r="AJ122" s="165"/>
      <c r="AK122" s="165"/>
      <c r="AL122" s="165"/>
      <c r="AM122" s="165"/>
      <c r="AN122" s="166"/>
      <c r="AR122" s="57"/>
    </row>
    <row r="123" spans="1:44" ht="33.75" customHeight="1">
      <c r="A123" s="10"/>
      <c r="B123" s="81" t="s">
        <v>392</v>
      </c>
      <c r="C123" s="167"/>
      <c r="D123" s="168"/>
      <c r="E123" s="167"/>
      <c r="F123" s="168"/>
      <c r="G123" s="158" t="s">
        <v>194</v>
      </c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60"/>
      <c r="T123" s="81"/>
      <c r="U123" s="82"/>
      <c r="V123" s="169"/>
      <c r="W123" s="170"/>
      <c r="X123" s="171"/>
      <c r="Y123" s="70"/>
      <c r="Z123" s="71"/>
      <c r="AA123" s="72"/>
      <c r="AB123" s="164"/>
      <c r="AC123" s="165"/>
      <c r="AD123" s="165"/>
      <c r="AE123" s="172"/>
      <c r="AF123" s="74"/>
      <c r="AG123" s="165"/>
      <c r="AH123" s="166"/>
      <c r="AI123" s="164"/>
      <c r="AJ123" s="165"/>
      <c r="AK123" s="165"/>
      <c r="AL123" s="165"/>
      <c r="AM123" s="165"/>
      <c r="AN123" s="166"/>
      <c r="AR123" s="57"/>
    </row>
    <row r="124" spans="1:44" ht="52.5" customHeight="1">
      <c r="A124" s="10"/>
      <c r="B124" s="81" t="s">
        <v>393</v>
      </c>
      <c r="C124" s="167" t="s">
        <v>195</v>
      </c>
      <c r="D124" s="168"/>
      <c r="E124" s="167" t="s">
        <v>52</v>
      </c>
      <c r="F124" s="168"/>
      <c r="G124" s="158" t="s">
        <v>196</v>
      </c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60"/>
      <c r="T124" s="81"/>
      <c r="U124" s="82" t="s">
        <v>5</v>
      </c>
      <c r="V124" s="186">
        <v>2</v>
      </c>
      <c r="W124" s="187"/>
      <c r="X124" s="188"/>
      <c r="Y124" s="70"/>
      <c r="Z124" s="71"/>
      <c r="AA124" s="72">
        <v>27.03</v>
      </c>
      <c r="AB124" s="164">
        <f t="shared" si="13"/>
        <v>54.06</v>
      </c>
      <c r="AC124" s="165"/>
      <c r="AD124" s="165"/>
      <c r="AE124" s="172"/>
      <c r="AF124" s="74"/>
      <c r="AG124" s="165">
        <f aca="true" t="shared" si="15" ref="AG124:AG131">AA124*1.25</f>
        <v>33.7875</v>
      </c>
      <c r="AH124" s="166"/>
      <c r="AI124" s="164">
        <f t="shared" si="14"/>
        <v>67.575</v>
      </c>
      <c r="AJ124" s="165"/>
      <c r="AK124" s="165"/>
      <c r="AL124" s="165"/>
      <c r="AM124" s="165"/>
      <c r="AN124" s="166"/>
      <c r="AR124" s="57"/>
    </row>
    <row r="125" spans="1:44" ht="33.75" customHeight="1">
      <c r="A125" s="10"/>
      <c r="B125" s="81" t="s">
        <v>394</v>
      </c>
      <c r="C125" s="167"/>
      <c r="D125" s="168"/>
      <c r="E125" s="167"/>
      <c r="F125" s="168"/>
      <c r="G125" s="158" t="s">
        <v>197</v>
      </c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60"/>
      <c r="T125" s="81"/>
      <c r="U125" s="82"/>
      <c r="V125" s="186"/>
      <c r="W125" s="187"/>
      <c r="X125" s="188"/>
      <c r="Y125" s="70"/>
      <c r="Z125" s="71"/>
      <c r="AA125" s="72"/>
      <c r="AB125" s="164">
        <f t="shared" si="13"/>
        <v>0</v>
      </c>
      <c r="AC125" s="165"/>
      <c r="AD125" s="165"/>
      <c r="AE125" s="172"/>
      <c r="AF125" s="74"/>
      <c r="AG125" s="165">
        <f t="shared" si="15"/>
        <v>0</v>
      </c>
      <c r="AH125" s="166"/>
      <c r="AI125" s="164">
        <f t="shared" si="14"/>
        <v>0</v>
      </c>
      <c r="AJ125" s="165"/>
      <c r="AK125" s="165"/>
      <c r="AL125" s="165"/>
      <c r="AM125" s="165"/>
      <c r="AN125" s="166"/>
      <c r="AR125" s="57"/>
    </row>
    <row r="126" spans="1:44" ht="33.75" customHeight="1">
      <c r="A126" s="10"/>
      <c r="B126" s="81" t="s">
        <v>395</v>
      </c>
      <c r="C126" s="167" t="s">
        <v>198</v>
      </c>
      <c r="D126" s="168"/>
      <c r="E126" s="167" t="s">
        <v>56</v>
      </c>
      <c r="F126" s="168"/>
      <c r="G126" s="183" t="s">
        <v>199</v>
      </c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5"/>
      <c r="T126" s="81"/>
      <c r="U126" s="82" t="s">
        <v>5</v>
      </c>
      <c r="V126" s="186">
        <v>8</v>
      </c>
      <c r="W126" s="187"/>
      <c r="X126" s="188"/>
      <c r="Y126" s="70"/>
      <c r="Z126" s="71"/>
      <c r="AA126" s="72">
        <v>33.1</v>
      </c>
      <c r="AB126" s="164">
        <f t="shared" si="13"/>
        <v>264.8</v>
      </c>
      <c r="AC126" s="165"/>
      <c r="AD126" s="165"/>
      <c r="AE126" s="172"/>
      <c r="AF126" s="74"/>
      <c r="AG126" s="165">
        <f t="shared" si="15"/>
        <v>41.375</v>
      </c>
      <c r="AH126" s="166"/>
      <c r="AI126" s="164">
        <f t="shared" si="14"/>
        <v>331</v>
      </c>
      <c r="AJ126" s="165"/>
      <c r="AK126" s="165"/>
      <c r="AL126" s="165"/>
      <c r="AM126" s="165"/>
      <c r="AN126" s="166"/>
      <c r="AR126" s="57"/>
    </row>
    <row r="127" spans="1:44" ht="33.75" customHeight="1">
      <c r="A127" s="10"/>
      <c r="B127" s="81" t="s">
        <v>396</v>
      </c>
      <c r="C127" s="167" t="s">
        <v>200</v>
      </c>
      <c r="D127" s="168"/>
      <c r="E127" s="167" t="s">
        <v>56</v>
      </c>
      <c r="F127" s="168"/>
      <c r="G127" s="158" t="s">
        <v>201</v>
      </c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60"/>
      <c r="T127" s="81"/>
      <c r="U127" s="82" t="s">
        <v>5</v>
      </c>
      <c r="V127" s="186">
        <v>1</v>
      </c>
      <c r="W127" s="187"/>
      <c r="X127" s="188"/>
      <c r="Y127" s="70"/>
      <c r="Z127" s="71"/>
      <c r="AA127" s="72">
        <v>28.24</v>
      </c>
      <c r="AB127" s="164">
        <f t="shared" si="13"/>
        <v>28.24</v>
      </c>
      <c r="AC127" s="165"/>
      <c r="AD127" s="165"/>
      <c r="AE127" s="172"/>
      <c r="AF127" s="74"/>
      <c r="AG127" s="165">
        <f t="shared" si="15"/>
        <v>35.3</v>
      </c>
      <c r="AH127" s="166"/>
      <c r="AI127" s="164">
        <f t="shared" si="14"/>
        <v>35.3</v>
      </c>
      <c r="AJ127" s="165"/>
      <c r="AK127" s="165"/>
      <c r="AL127" s="165"/>
      <c r="AM127" s="165"/>
      <c r="AN127" s="166"/>
      <c r="AR127" s="57"/>
    </row>
    <row r="128" spans="1:44" ht="50.25" customHeight="1">
      <c r="A128" s="10"/>
      <c r="B128" s="81" t="s">
        <v>397</v>
      </c>
      <c r="C128" s="167" t="s">
        <v>202</v>
      </c>
      <c r="D128" s="168"/>
      <c r="E128" s="167" t="s">
        <v>52</v>
      </c>
      <c r="F128" s="168"/>
      <c r="G128" s="158" t="s">
        <v>203</v>
      </c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60"/>
      <c r="T128" s="81"/>
      <c r="U128" s="82" t="s">
        <v>5</v>
      </c>
      <c r="V128" s="186">
        <v>69</v>
      </c>
      <c r="W128" s="187"/>
      <c r="X128" s="188"/>
      <c r="Y128" s="70"/>
      <c r="Z128" s="71"/>
      <c r="AA128" s="72">
        <v>19.58</v>
      </c>
      <c r="AB128" s="164">
        <f t="shared" si="13"/>
        <v>1351.02</v>
      </c>
      <c r="AC128" s="165"/>
      <c r="AD128" s="165"/>
      <c r="AE128" s="172"/>
      <c r="AF128" s="74"/>
      <c r="AG128" s="165">
        <f t="shared" si="15"/>
        <v>24.474999999999998</v>
      </c>
      <c r="AH128" s="166"/>
      <c r="AI128" s="164">
        <f t="shared" si="14"/>
        <v>1688.7749999999999</v>
      </c>
      <c r="AJ128" s="165"/>
      <c r="AK128" s="165"/>
      <c r="AL128" s="165"/>
      <c r="AM128" s="165"/>
      <c r="AN128" s="166"/>
      <c r="AR128" s="57"/>
    </row>
    <row r="129" spans="1:44" ht="33.75" customHeight="1">
      <c r="A129" s="10"/>
      <c r="B129" s="81" t="s">
        <v>398</v>
      </c>
      <c r="C129" s="167"/>
      <c r="D129" s="168"/>
      <c r="E129" s="167"/>
      <c r="F129" s="168"/>
      <c r="G129" s="158" t="s">
        <v>204</v>
      </c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60"/>
      <c r="T129" s="81"/>
      <c r="U129" s="82"/>
      <c r="V129" s="186"/>
      <c r="W129" s="187"/>
      <c r="X129" s="188"/>
      <c r="Y129" s="70"/>
      <c r="Z129" s="71"/>
      <c r="AA129" s="72"/>
      <c r="AB129" s="164"/>
      <c r="AC129" s="165"/>
      <c r="AD129" s="165"/>
      <c r="AE129" s="172"/>
      <c r="AF129" s="74"/>
      <c r="AG129" s="165"/>
      <c r="AH129" s="166"/>
      <c r="AI129" s="164"/>
      <c r="AJ129" s="165"/>
      <c r="AK129" s="165"/>
      <c r="AL129" s="165"/>
      <c r="AM129" s="165"/>
      <c r="AN129" s="166"/>
      <c r="AR129" s="57"/>
    </row>
    <row r="130" spans="1:44" ht="33.75" customHeight="1">
      <c r="A130" s="10"/>
      <c r="B130" s="81" t="s">
        <v>399</v>
      </c>
      <c r="C130" s="167" t="s">
        <v>205</v>
      </c>
      <c r="D130" s="168"/>
      <c r="E130" s="167" t="s">
        <v>56</v>
      </c>
      <c r="F130" s="168"/>
      <c r="G130" s="183" t="s">
        <v>206</v>
      </c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5"/>
      <c r="T130" s="81"/>
      <c r="U130" s="82" t="s">
        <v>5</v>
      </c>
      <c r="V130" s="186">
        <v>2</v>
      </c>
      <c r="W130" s="187"/>
      <c r="X130" s="188"/>
      <c r="Y130" s="70"/>
      <c r="Z130" s="71"/>
      <c r="AA130" s="72">
        <v>16.39</v>
      </c>
      <c r="AB130" s="164">
        <f t="shared" si="13"/>
        <v>32.78</v>
      </c>
      <c r="AC130" s="165"/>
      <c r="AD130" s="165"/>
      <c r="AE130" s="172"/>
      <c r="AF130" s="74"/>
      <c r="AG130" s="165">
        <f t="shared" si="15"/>
        <v>20.4875</v>
      </c>
      <c r="AH130" s="166"/>
      <c r="AI130" s="164">
        <f t="shared" si="14"/>
        <v>40.975</v>
      </c>
      <c r="AJ130" s="165"/>
      <c r="AK130" s="165"/>
      <c r="AL130" s="165"/>
      <c r="AM130" s="165"/>
      <c r="AN130" s="166"/>
      <c r="AR130" s="57"/>
    </row>
    <row r="131" spans="1:44" ht="33.75" customHeight="1">
      <c r="A131" s="10"/>
      <c r="B131" s="81" t="s">
        <v>400</v>
      </c>
      <c r="C131" s="167" t="s">
        <v>207</v>
      </c>
      <c r="D131" s="168"/>
      <c r="E131" s="167" t="s">
        <v>56</v>
      </c>
      <c r="F131" s="168"/>
      <c r="G131" s="158" t="s">
        <v>208</v>
      </c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60"/>
      <c r="T131" s="81"/>
      <c r="U131" s="82" t="s">
        <v>5</v>
      </c>
      <c r="V131" s="186">
        <v>8</v>
      </c>
      <c r="W131" s="187"/>
      <c r="X131" s="188"/>
      <c r="Y131" s="70"/>
      <c r="Z131" s="71"/>
      <c r="AA131" s="72">
        <v>16.39</v>
      </c>
      <c r="AB131" s="164">
        <f>V131*AA131</f>
        <v>131.12</v>
      </c>
      <c r="AC131" s="165"/>
      <c r="AD131" s="165"/>
      <c r="AE131" s="172"/>
      <c r="AF131" s="74"/>
      <c r="AG131" s="165">
        <f t="shared" si="15"/>
        <v>20.4875</v>
      </c>
      <c r="AH131" s="166"/>
      <c r="AI131" s="164">
        <f t="shared" si="14"/>
        <v>163.9</v>
      </c>
      <c r="AJ131" s="165"/>
      <c r="AK131" s="165"/>
      <c r="AL131" s="165"/>
      <c r="AM131" s="165"/>
      <c r="AN131" s="166"/>
      <c r="AR131" s="57"/>
    </row>
    <row r="132" spans="1:44" ht="33.75" customHeight="1">
      <c r="A132" s="10"/>
      <c r="B132" s="81" t="s">
        <v>401</v>
      </c>
      <c r="C132" s="167" t="s">
        <v>209</v>
      </c>
      <c r="D132" s="168"/>
      <c r="E132" s="167" t="s">
        <v>56</v>
      </c>
      <c r="F132" s="168"/>
      <c r="G132" s="158" t="s">
        <v>210</v>
      </c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60"/>
      <c r="T132" s="81"/>
      <c r="U132" s="82" t="s">
        <v>5</v>
      </c>
      <c r="V132" s="186">
        <v>2</v>
      </c>
      <c r="W132" s="187"/>
      <c r="X132" s="188"/>
      <c r="Y132" s="70"/>
      <c r="Z132" s="71"/>
      <c r="AA132" s="72">
        <v>16.39</v>
      </c>
      <c r="AB132" s="164">
        <f>V132*AA132</f>
        <v>32.78</v>
      </c>
      <c r="AC132" s="165"/>
      <c r="AD132" s="165"/>
      <c r="AE132" s="172"/>
      <c r="AF132" s="74"/>
      <c r="AG132" s="165">
        <f>AA132*1.25</f>
        <v>20.4875</v>
      </c>
      <c r="AH132" s="166"/>
      <c r="AI132" s="164">
        <f>V132*AG132</f>
        <v>40.975</v>
      </c>
      <c r="AJ132" s="165"/>
      <c r="AK132" s="165"/>
      <c r="AL132" s="165"/>
      <c r="AM132" s="165"/>
      <c r="AN132" s="166"/>
      <c r="AR132" s="57"/>
    </row>
    <row r="133" spans="1:44" ht="33.75" customHeight="1">
      <c r="A133" s="10"/>
      <c r="B133" s="81" t="s">
        <v>402</v>
      </c>
      <c r="C133" s="167" t="s">
        <v>211</v>
      </c>
      <c r="D133" s="168"/>
      <c r="E133" s="167" t="s">
        <v>56</v>
      </c>
      <c r="F133" s="168"/>
      <c r="G133" s="183" t="s">
        <v>212</v>
      </c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185"/>
      <c r="T133" s="81"/>
      <c r="U133" s="82" t="s">
        <v>5</v>
      </c>
      <c r="V133" s="186">
        <v>4</v>
      </c>
      <c r="W133" s="187"/>
      <c r="X133" s="188"/>
      <c r="Y133" s="70"/>
      <c r="Z133" s="71"/>
      <c r="AA133" s="72">
        <v>50.52</v>
      </c>
      <c r="AB133" s="164">
        <f>V133*AA133</f>
        <v>202.08</v>
      </c>
      <c r="AC133" s="165"/>
      <c r="AD133" s="165"/>
      <c r="AE133" s="172"/>
      <c r="AF133" s="74"/>
      <c r="AG133" s="165">
        <f>AA133*1.25</f>
        <v>63.150000000000006</v>
      </c>
      <c r="AH133" s="166"/>
      <c r="AI133" s="164">
        <f>V133*AG133</f>
        <v>252.60000000000002</v>
      </c>
      <c r="AJ133" s="165"/>
      <c r="AK133" s="165"/>
      <c r="AL133" s="165"/>
      <c r="AM133" s="165"/>
      <c r="AN133" s="166"/>
      <c r="AR133" s="57"/>
    </row>
    <row r="134" spans="1:44" ht="33.75" customHeight="1">
      <c r="A134" s="10"/>
      <c r="B134" s="81" t="s">
        <v>403</v>
      </c>
      <c r="C134" s="167" t="s">
        <v>213</v>
      </c>
      <c r="D134" s="168"/>
      <c r="E134" s="167" t="s">
        <v>56</v>
      </c>
      <c r="F134" s="168"/>
      <c r="G134" s="158" t="s">
        <v>214</v>
      </c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60"/>
      <c r="T134" s="81"/>
      <c r="U134" s="82" t="s">
        <v>5</v>
      </c>
      <c r="V134" s="169">
        <v>3</v>
      </c>
      <c r="W134" s="170"/>
      <c r="X134" s="171"/>
      <c r="Y134" s="70"/>
      <c r="Z134" s="71"/>
      <c r="AA134" s="72">
        <v>50.52</v>
      </c>
      <c r="AB134" s="164">
        <f aca="true" t="shared" si="16" ref="AB134:AB196">V134*AA134</f>
        <v>151.56</v>
      </c>
      <c r="AC134" s="165"/>
      <c r="AD134" s="165"/>
      <c r="AE134" s="172"/>
      <c r="AF134" s="74"/>
      <c r="AG134" s="165">
        <f aca="true" t="shared" si="17" ref="AG134:AG196">AA134*1.25</f>
        <v>63.150000000000006</v>
      </c>
      <c r="AH134" s="166"/>
      <c r="AI134" s="164">
        <f aca="true" t="shared" si="18" ref="AI134:AI196">V134*AG134</f>
        <v>189.45000000000002</v>
      </c>
      <c r="AJ134" s="165"/>
      <c r="AK134" s="165"/>
      <c r="AL134" s="165"/>
      <c r="AM134" s="165"/>
      <c r="AN134" s="166"/>
      <c r="AR134" s="57"/>
    </row>
    <row r="135" spans="1:44" ht="33.75" customHeight="1">
      <c r="A135" s="10"/>
      <c r="B135" s="81" t="s">
        <v>404</v>
      </c>
      <c r="C135" s="167" t="s">
        <v>215</v>
      </c>
      <c r="D135" s="168"/>
      <c r="E135" s="167" t="s">
        <v>56</v>
      </c>
      <c r="F135" s="168"/>
      <c r="G135" s="158" t="s">
        <v>216</v>
      </c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60"/>
      <c r="T135" s="81"/>
      <c r="U135" s="82" t="s">
        <v>5</v>
      </c>
      <c r="V135" s="169">
        <v>1</v>
      </c>
      <c r="W135" s="170"/>
      <c r="X135" s="171"/>
      <c r="Y135" s="70"/>
      <c r="Z135" s="71"/>
      <c r="AA135" s="72">
        <v>72.77</v>
      </c>
      <c r="AB135" s="164">
        <f t="shared" si="16"/>
        <v>72.77</v>
      </c>
      <c r="AC135" s="165"/>
      <c r="AD135" s="165"/>
      <c r="AE135" s="172"/>
      <c r="AF135" s="74"/>
      <c r="AG135" s="165">
        <f t="shared" si="17"/>
        <v>90.96249999999999</v>
      </c>
      <c r="AH135" s="166"/>
      <c r="AI135" s="164">
        <f t="shared" si="18"/>
        <v>90.96249999999999</v>
      </c>
      <c r="AJ135" s="165"/>
      <c r="AK135" s="165"/>
      <c r="AL135" s="165"/>
      <c r="AM135" s="165"/>
      <c r="AN135" s="166"/>
      <c r="AR135" s="57"/>
    </row>
    <row r="136" spans="1:44" ht="33.75" customHeight="1">
      <c r="A136" s="10"/>
      <c r="B136" s="81" t="s">
        <v>405</v>
      </c>
      <c r="C136" s="167" t="s">
        <v>217</v>
      </c>
      <c r="D136" s="168"/>
      <c r="E136" s="167" t="s">
        <v>56</v>
      </c>
      <c r="F136" s="168"/>
      <c r="G136" s="158" t="s">
        <v>218</v>
      </c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60"/>
      <c r="T136" s="81"/>
      <c r="U136" s="82" t="s">
        <v>5</v>
      </c>
      <c r="V136" s="186">
        <v>12</v>
      </c>
      <c r="W136" s="187"/>
      <c r="X136" s="188"/>
      <c r="Y136" s="70"/>
      <c r="Z136" s="71"/>
      <c r="AA136" s="72">
        <v>217.92</v>
      </c>
      <c r="AB136" s="164">
        <f t="shared" si="16"/>
        <v>2615.04</v>
      </c>
      <c r="AC136" s="165"/>
      <c r="AD136" s="165"/>
      <c r="AE136" s="172"/>
      <c r="AF136" s="74"/>
      <c r="AG136" s="165">
        <f t="shared" si="17"/>
        <v>272.4</v>
      </c>
      <c r="AH136" s="166"/>
      <c r="AI136" s="164">
        <f t="shared" si="18"/>
        <v>3268.7999999999997</v>
      </c>
      <c r="AJ136" s="165"/>
      <c r="AK136" s="165"/>
      <c r="AL136" s="165"/>
      <c r="AM136" s="165"/>
      <c r="AN136" s="166"/>
      <c r="AR136" s="57"/>
    </row>
    <row r="137" spans="1:44" ht="33.75" customHeight="1">
      <c r="A137" s="10"/>
      <c r="B137" s="81" t="s">
        <v>406</v>
      </c>
      <c r="C137" s="167" t="s">
        <v>219</v>
      </c>
      <c r="D137" s="168"/>
      <c r="E137" s="167" t="s">
        <v>56</v>
      </c>
      <c r="F137" s="168"/>
      <c r="G137" s="158" t="s">
        <v>220</v>
      </c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60"/>
      <c r="T137" s="81"/>
      <c r="U137" s="82" t="s">
        <v>5</v>
      </c>
      <c r="V137" s="186">
        <v>5</v>
      </c>
      <c r="W137" s="187"/>
      <c r="X137" s="188"/>
      <c r="Y137" s="70"/>
      <c r="Z137" s="71"/>
      <c r="AA137" s="72">
        <v>30.32</v>
      </c>
      <c r="AB137" s="164">
        <f t="shared" si="16"/>
        <v>151.6</v>
      </c>
      <c r="AC137" s="165"/>
      <c r="AD137" s="165"/>
      <c r="AE137" s="172"/>
      <c r="AF137" s="74"/>
      <c r="AG137" s="165">
        <f t="shared" si="17"/>
        <v>37.9</v>
      </c>
      <c r="AH137" s="166"/>
      <c r="AI137" s="164">
        <f t="shared" si="18"/>
        <v>189.5</v>
      </c>
      <c r="AJ137" s="165"/>
      <c r="AK137" s="165"/>
      <c r="AL137" s="165"/>
      <c r="AM137" s="165"/>
      <c r="AN137" s="166"/>
      <c r="AR137" s="57"/>
    </row>
    <row r="138" spans="1:44" ht="33.75" customHeight="1">
      <c r="A138" s="10"/>
      <c r="B138" s="81" t="s">
        <v>407</v>
      </c>
      <c r="C138" s="167" t="s">
        <v>219</v>
      </c>
      <c r="D138" s="168"/>
      <c r="E138" s="167" t="s">
        <v>56</v>
      </c>
      <c r="F138" s="168"/>
      <c r="G138" s="158" t="s">
        <v>221</v>
      </c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60"/>
      <c r="T138" s="81"/>
      <c r="U138" s="82" t="s">
        <v>5</v>
      </c>
      <c r="V138" s="186">
        <v>1</v>
      </c>
      <c r="W138" s="187"/>
      <c r="X138" s="188"/>
      <c r="Y138" s="70"/>
      <c r="Z138" s="71"/>
      <c r="AA138" s="72">
        <v>30.32</v>
      </c>
      <c r="AB138" s="164">
        <f>V138*AA138</f>
        <v>30.32</v>
      </c>
      <c r="AC138" s="165"/>
      <c r="AD138" s="165"/>
      <c r="AE138" s="172"/>
      <c r="AF138" s="74"/>
      <c r="AG138" s="165">
        <f>AA138*1.25</f>
        <v>37.9</v>
      </c>
      <c r="AH138" s="166"/>
      <c r="AI138" s="164">
        <f>V138*AG138</f>
        <v>37.9</v>
      </c>
      <c r="AJ138" s="165"/>
      <c r="AK138" s="165"/>
      <c r="AL138" s="165"/>
      <c r="AM138" s="165"/>
      <c r="AN138" s="166"/>
      <c r="AR138" s="57"/>
    </row>
    <row r="139" spans="1:44" ht="33.75" customHeight="1">
      <c r="A139" s="10"/>
      <c r="B139" s="81" t="s">
        <v>408</v>
      </c>
      <c r="C139" s="167"/>
      <c r="D139" s="168"/>
      <c r="E139" s="167"/>
      <c r="F139" s="168"/>
      <c r="G139" s="158" t="s">
        <v>222</v>
      </c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60"/>
      <c r="T139" s="81"/>
      <c r="U139" s="82"/>
      <c r="V139" s="186"/>
      <c r="W139" s="187"/>
      <c r="X139" s="188"/>
      <c r="Y139" s="70"/>
      <c r="Z139" s="71"/>
      <c r="AA139" s="72"/>
      <c r="AB139" s="164">
        <f t="shared" si="16"/>
        <v>0</v>
      </c>
      <c r="AC139" s="165"/>
      <c r="AD139" s="165"/>
      <c r="AE139" s="172"/>
      <c r="AF139" s="74"/>
      <c r="AG139" s="165">
        <f t="shared" si="17"/>
        <v>0</v>
      </c>
      <c r="AH139" s="166"/>
      <c r="AI139" s="164">
        <f t="shared" si="18"/>
        <v>0</v>
      </c>
      <c r="AJ139" s="165"/>
      <c r="AK139" s="165"/>
      <c r="AL139" s="165"/>
      <c r="AM139" s="165"/>
      <c r="AN139" s="166"/>
      <c r="AR139" s="57"/>
    </row>
    <row r="140" spans="1:44" ht="51" customHeight="1">
      <c r="A140" s="10"/>
      <c r="B140" s="81" t="s">
        <v>409</v>
      </c>
      <c r="C140" s="167" t="s">
        <v>223</v>
      </c>
      <c r="D140" s="168"/>
      <c r="E140" s="167" t="s">
        <v>52</v>
      </c>
      <c r="F140" s="168"/>
      <c r="G140" s="158" t="s">
        <v>224</v>
      </c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60"/>
      <c r="T140" s="81"/>
      <c r="U140" s="82" t="s">
        <v>5</v>
      </c>
      <c r="V140" s="186">
        <v>54</v>
      </c>
      <c r="W140" s="187"/>
      <c r="X140" s="188"/>
      <c r="Y140" s="70"/>
      <c r="Z140" s="71"/>
      <c r="AA140" s="72">
        <v>3.16</v>
      </c>
      <c r="AB140" s="164">
        <f t="shared" si="16"/>
        <v>170.64000000000001</v>
      </c>
      <c r="AC140" s="165"/>
      <c r="AD140" s="165"/>
      <c r="AE140" s="172"/>
      <c r="AF140" s="74"/>
      <c r="AG140" s="165">
        <f t="shared" si="17"/>
        <v>3.95</v>
      </c>
      <c r="AH140" s="166"/>
      <c r="AI140" s="164">
        <f t="shared" si="18"/>
        <v>213.3</v>
      </c>
      <c r="AJ140" s="165"/>
      <c r="AK140" s="165"/>
      <c r="AL140" s="165"/>
      <c r="AM140" s="165"/>
      <c r="AN140" s="166"/>
      <c r="AR140" s="57"/>
    </row>
    <row r="141" spans="1:44" ht="69" customHeight="1">
      <c r="A141" s="10"/>
      <c r="B141" s="81" t="s">
        <v>410</v>
      </c>
      <c r="C141" s="167" t="s">
        <v>225</v>
      </c>
      <c r="D141" s="168"/>
      <c r="E141" s="167" t="s">
        <v>52</v>
      </c>
      <c r="F141" s="168"/>
      <c r="G141" s="158" t="s">
        <v>226</v>
      </c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60"/>
      <c r="T141" s="81"/>
      <c r="U141" s="82" t="s">
        <v>98</v>
      </c>
      <c r="V141" s="186">
        <v>63.4</v>
      </c>
      <c r="W141" s="187"/>
      <c r="X141" s="188"/>
      <c r="Y141" s="70"/>
      <c r="Z141" s="71"/>
      <c r="AA141" s="72">
        <v>11.16</v>
      </c>
      <c r="AB141" s="164">
        <f t="shared" si="16"/>
        <v>707.544</v>
      </c>
      <c r="AC141" s="165"/>
      <c r="AD141" s="165"/>
      <c r="AE141" s="172"/>
      <c r="AF141" s="74"/>
      <c r="AG141" s="165">
        <f t="shared" si="17"/>
        <v>13.95</v>
      </c>
      <c r="AH141" s="166"/>
      <c r="AI141" s="164">
        <f t="shared" si="18"/>
        <v>884.43</v>
      </c>
      <c r="AJ141" s="165"/>
      <c r="AK141" s="165"/>
      <c r="AL141" s="165"/>
      <c r="AM141" s="165"/>
      <c r="AN141" s="166"/>
      <c r="AR141" s="57"/>
    </row>
    <row r="142" spans="1:44" ht="33.75" customHeight="1">
      <c r="A142" s="10"/>
      <c r="B142" s="81" t="s">
        <v>411</v>
      </c>
      <c r="C142" s="167"/>
      <c r="D142" s="168"/>
      <c r="E142" s="167"/>
      <c r="F142" s="168"/>
      <c r="G142" s="158" t="s">
        <v>227</v>
      </c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60"/>
      <c r="T142" s="81"/>
      <c r="U142" s="82"/>
      <c r="V142" s="186"/>
      <c r="W142" s="187"/>
      <c r="X142" s="188"/>
      <c r="Y142" s="70"/>
      <c r="Z142" s="71"/>
      <c r="AA142" s="72"/>
      <c r="AB142" s="164"/>
      <c r="AC142" s="165"/>
      <c r="AD142" s="165"/>
      <c r="AE142" s="172"/>
      <c r="AF142" s="74"/>
      <c r="AG142" s="165"/>
      <c r="AH142" s="166"/>
      <c r="AI142" s="164"/>
      <c r="AJ142" s="165"/>
      <c r="AK142" s="165"/>
      <c r="AL142" s="165"/>
      <c r="AM142" s="165"/>
      <c r="AN142" s="166"/>
      <c r="AR142" s="57"/>
    </row>
    <row r="143" spans="1:44" ht="66" customHeight="1">
      <c r="A143" s="10"/>
      <c r="B143" s="81" t="s">
        <v>412</v>
      </c>
      <c r="C143" s="167" t="s">
        <v>228</v>
      </c>
      <c r="D143" s="168"/>
      <c r="E143" s="167" t="s">
        <v>52</v>
      </c>
      <c r="F143" s="168"/>
      <c r="G143" s="183" t="s">
        <v>229</v>
      </c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185"/>
      <c r="T143" s="81"/>
      <c r="U143" s="82" t="s">
        <v>98</v>
      </c>
      <c r="V143" s="186">
        <v>7.6</v>
      </c>
      <c r="W143" s="187"/>
      <c r="X143" s="188"/>
      <c r="Y143" s="70"/>
      <c r="Z143" s="71"/>
      <c r="AA143" s="72">
        <v>5.84</v>
      </c>
      <c r="AB143" s="164">
        <f t="shared" si="16"/>
        <v>44.384</v>
      </c>
      <c r="AC143" s="165"/>
      <c r="AD143" s="165"/>
      <c r="AE143" s="172"/>
      <c r="AF143" s="74"/>
      <c r="AG143" s="165">
        <f t="shared" si="17"/>
        <v>7.3</v>
      </c>
      <c r="AH143" s="166"/>
      <c r="AI143" s="164">
        <f t="shared" si="18"/>
        <v>55.48</v>
      </c>
      <c r="AJ143" s="165"/>
      <c r="AK143" s="165"/>
      <c r="AL143" s="165"/>
      <c r="AM143" s="165"/>
      <c r="AN143" s="166"/>
      <c r="AR143" s="57"/>
    </row>
    <row r="144" spans="1:44" ht="71.25" customHeight="1">
      <c r="A144" s="10"/>
      <c r="B144" s="81" t="s">
        <v>413</v>
      </c>
      <c r="C144" s="167" t="s">
        <v>230</v>
      </c>
      <c r="D144" s="168"/>
      <c r="E144" s="167" t="s">
        <v>52</v>
      </c>
      <c r="F144" s="168"/>
      <c r="G144" s="158" t="s">
        <v>231</v>
      </c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60"/>
      <c r="T144" s="81"/>
      <c r="U144" s="82" t="s">
        <v>98</v>
      </c>
      <c r="V144" s="169">
        <v>91.7</v>
      </c>
      <c r="W144" s="170"/>
      <c r="X144" s="171"/>
      <c r="Y144" s="70"/>
      <c r="Z144" s="71"/>
      <c r="AA144" s="72">
        <v>4.17</v>
      </c>
      <c r="AB144" s="164">
        <f t="shared" si="16"/>
        <v>382.389</v>
      </c>
      <c r="AC144" s="165"/>
      <c r="AD144" s="165"/>
      <c r="AE144" s="172"/>
      <c r="AF144" s="74"/>
      <c r="AG144" s="165">
        <f t="shared" si="17"/>
        <v>5.2125</v>
      </c>
      <c r="AH144" s="166"/>
      <c r="AI144" s="164">
        <f t="shared" si="18"/>
        <v>477.98625000000004</v>
      </c>
      <c r="AJ144" s="165"/>
      <c r="AK144" s="165"/>
      <c r="AL144" s="165"/>
      <c r="AM144" s="165"/>
      <c r="AN144" s="166"/>
      <c r="AR144" s="57"/>
    </row>
    <row r="145" spans="1:44" ht="33.75" customHeight="1">
      <c r="A145" s="10"/>
      <c r="B145" s="81" t="s">
        <v>414</v>
      </c>
      <c r="C145" s="167"/>
      <c r="D145" s="168"/>
      <c r="E145" s="167"/>
      <c r="F145" s="168"/>
      <c r="G145" s="158" t="s">
        <v>232</v>
      </c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60"/>
      <c r="T145" s="81"/>
      <c r="U145" s="82"/>
      <c r="V145" s="169"/>
      <c r="W145" s="170"/>
      <c r="X145" s="171"/>
      <c r="Y145" s="70"/>
      <c r="Z145" s="71"/>
      <c r="AA145" s="72"/>
      <c r="AB145" s="164">
        <f t="shared" si="16"/>
        <v>0</v>
      </c>
      <c r="AC145" s="165"/>
      <c r="AD145" s="165"/>
      <c r="AE145" s="172"/>
      <c r="AF145" s="74"/>
      <c r="AG145" s="165">
        <f t="shared" si="17"/>
        <v>0</v>
      </c>
      <c r="AH145" s="166"/>
      <c r="AI145" s="164">
        <f t="shared" si="18"/>
        <v>0</v>
      </c>
      <c r="AJ145" s="165"/>
      <c r="AK145" s="165"/>
      <c r="AL145" s="165"/>
      <c r="AM145" s="165"/>
      <c r="AN145" s="166"/>
      <c r="AR145" s="57"/>
    </row>
    <row r="146" spans="1:44" ht="52.5" customHeight="1">
      <c r="A146" s="10"/>
      <c r="B146" s="81" t="s">
        <v>415</v>
      </c>
      <c r="C146" s="167" t="s">
        <v>233</v>
      </c>
      <c r="D146" s="168"/>
      <c r="E146" s="167" t="s">
        <v>52</v>
      </c>
      <c r="F146" s="168"/>
      <c r="G146" s="158" t="s">
        <v>234</v>
      </c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60"/>
      <c r="T146" s="81"/>
      <c r="U146" s="82" t="s">
        <v>5</v>
      </c>
      <c r="V146" s="186">
        <v>11</v>
      </c>
      <c r="W146" s="187"/>
      <c r="X146" s="188"/>
      <c r="Y146" s="70"/>
      <c r="Z146" s="71"/>
      <c r="AA146" s="72">
        <v>1</v>
      </c>
      <c r="AB146" s="164">
        <f t="shared" si="16"/>
        <v>11</v>
      </c>
      <c r="AC146" s="165"/>
      <c r="AD146" s="165"/>
      <c r="AE146" s="172"/>
      <c r="AF146" s="74"/>
      <c r="AG146" s="165">
        <f t="shared" si="17"/>
        <v>1.25</v>
      </c>
      <c r="AH146" s="166"/>
      <c r="AI146" s="164">
        <f t="shared" si="18"/>
        <v>13.75</v>
      </c>
      <c r="AJ146" s="165"/>
      <c r="AK146" s="165"/>
      <c r="AL146" s="165"/>
      <c r="AM146" s="165"/>
      <c r="AN146" s="166"/>
      <c r="AR146" s="57"/>
    </row>
    <row r="147" spans="1:44" ht="54" customHeight="1">
      <c r="A147" s="10"/>
      <c r="B147" s="81" t="s">
        <v>416</v>
      </c>
      <c r="C147" s="167" t="s">
        <v>235</v>
      </c>
      <c r="D147" s="168"/>
      <c r="E147" s="167" t="s">
        <v>52</v>
      </c>
      <c r="F147" s="168"/>
      <c r="G147" s="158" t="s">
        <v>236</v>
      </c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60"/>
      <c r="T147" s="81"/>
      <c r="U147" s="82" t="s">
        <v>5</v>
      </c>
      <c r="V147" s="186">
        <v>242</v>
      </c>
      <c r="W147" s="187"/>
      <c r="X147" s="188"/>
      <c r="Y147" s="70"/>
      <c r="Z147" s="71"/>
      <c r="AA147" s="72">
        <v>0.52</v>
      </c>
      <c r="AB147" s="164">
        <f t="shared" si="16"/>
        <v>125.84</v>
      </c>
      <c r="AC147" s="165"/>
      <c r="AD147" s="165"/>
      <c r="AE147" s="172"/>
      <c r="AF147" s="74"/>
      <c r="AG147" s="165">
        <f t="shared" si="17"/>
        <v>0.65</v>
      </c>
      <c r="AH147" s="166"/>
      <c r="AI147" s="164">
        <f t="shared" si="18"/>
        <v>157.3</v>
      </c>
      <c r="AJ147" s="165"/>
      <c r="AK147" s="165"/>
      <c r="AL147" s="165"/>
      <c r="AM147" s="165"/>
      <c r="AN147" s="166"/>
      <c r="AR147" s="57"/>
    </row>
    <row r="148" spans="1:44" ht="63.75" customHeight="1">
      <c r="A148" s="10"/>
      <c r="B148" s="81" t="s">
        <v>417</v>
      </c>
      <c r="C148" s="167" t="s">
        <v>237</v>
      </c>
      <c r="D148" s="168"/>
      <c r="E148" s="167" t="s">
        <v>52</v>
      </c>
      <c r="F148" s="168"/>
      <c r="G148" s="183" t="s">
        <v>238</v>
      </c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5"/>
      <c r="T148" s="81"/>
      <c r="U148" s="82" t="s">
        <v>98</v>
      </c>
      <c r="V148" s="186">
        <v>11.2</v>
      </c>
      <c r="W148" s="187"/>
      <c r="X148" s="188"/>
      <c r="Y148" s="70"/>
      <c r="Z148" s="71"/>
      <c r="AA148" s="72">
        <v>8.95</v>
      </c>
      <c r="AB148" s="164">
        <f t="shared" si="16"/>
        <v>100.23999999999998</v>
      </c>
      <c r="AC148" s="165"/>
      <c r="AD148" s="165"/>
      <c r="AE148" s="172"/>
      <c r="AF148" s="74"/>
      <c r="AG148" s="165">
        <f t="shared" si="17"/>
        <v>11.1875</v>
      </c>
      <c r="AH148" s="166"/>
      <c r="AI148" s="164">
        <f t="shared" si="18"/>
        <v>125.3</v>
      </c>
      <c r="AJ148" s="165"/>
      <c r="AK148" s="165"/>
      <c r="AL148" s="165"/>
      <c r="AM148" s="165"/>
      <c r="AN148" s="166"/>
      <c r="AR148" s="57"/>
    </row>
    <row r="149" spans="1:44" ht="63.75" customHeight="1">
      <c r="A149" s="10"/>
      <c r="B149" s="81" t="s">
        <v>418</v>
      </c>
      <c r="C149" s="167" t="s">
        <v>239</v>
      </c>
      <c r="D149" s="168"/>
      <c r="E149" s="167" t="s">
        <v>52</v>
      </c>
      <c r="F149" s="168"/>
      <c r="G149" s="158" t="s">
        <v>240</v>
      </c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60"/>
      <c r="T149" s="81"/>
      <c r="U149" s="82" t="s">
        <v>98</v>
      </c>
      <c r="V149" s="186">
        <v>285.3</v>
      </c>
      <c r="W149" s="187"/>
      <c r="X149" s="188"/>
      <c r="Y149" s="70"/>
      <c r="Z149" s="71"/>
      <c r="AA149" s="72">
        <v>6.74</v>
      </c>
      <c r="AB149" s="164">
        <f t="shared" si="16"/>
        <v>1922.922</v>
      </c>
      <c r="AC149" s="165"/>
      <c r="AD149" s="165"/>
      <c r="AE149" s="172"/>
      <c r="AF149" s="74"/>
      <c r="AG149" s="165">
        <f t="shared" si="17"/>
        <v>8.425</v>
      </c>
      <c r="AH149" s="166"/>
      <c r="AI149" s="164">
        <f t="shared" si="18"/>
        <v>2403.6525</v>
      </c>
      <c r="AJ149" s="165"/>
      <c r="AK149" s="165"/>
      <c r="AL149" s="165"/>
      <c r="AM149" s="165"/>
      <c r="AN149" s="166"/>
      <c r="AR149" s="57"/>
    </row>
    <row r="150" spans="1:44" ht="33.75" customHeight="1">
      <c r="A150" s="10"/>
      <c r="B150" s="81" t="s">
        <v>419</v>
      </c>
      <c r="C150" s="167"/>
      <c r="D150" s="168"/>
      <c r="E150" s="167"/>
      <c r="F150" s="168"/>
      <c r="G150" s="158" t="s">
        <v>241</v>
      </c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60"/>
      <c r="T150" s="81"/>
      <c r="U150" s="82"/>
      <c r="V150" s="186"/>
      <c r="W150" s="187"/>
      <c r="X150" s="188"/>
      <c r="Y150" s="70"/>
      <c r="Z150" s="71"/>
      <c r="AA150" s="72"/>
      <c r="AB150" s="164"/>
      <c r="AC150" s="165"/>
      <c r="AD150" s="165"/>
      <c r="AE150" s="172"/>
      <c r="AF150" s="74"/>
      <c r="AG150" s="165"/>
      <c r="AH150" s="166"/>
      <c r="AI150" s="164"/>
      <c r="AJ150" s="165"/>
      <c r="AK150" s="165"/>
      <c r="AL150" s="165"/>
      <c r="AM150" s="165"/>
      <c r="AN150" s="166"/>
      <c r="AR150" s="57"/>
    </row>
    <row r="151" spans="1:44" ht="68.25" customHeight="1">
      <c r="A151" s="10"/>
      <c r="B151" s="81" t="s">
        <v>420</v>
      </c>
      <c r="C151" s="167" t="s">
        <v>242</v>
      </c>
      <c r="D151" s="168"/>
      <c r="E151" s="167" t="s">
        <v>52</v>
      </c>
      <c r="F151" s="168"/>
      <c r="G151" s="158" t="s">
        <v>243</v>
      </c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60"/>
      <c r="T151" s="81"/>
      <c r="U151" s="82" t="s">
        <v>5</v>
      </c>
      <c r="V151" s="186">
        <v>7</v>
      </c>
      <c r="W151" s="187"/>
      <c r="X151" s="188"/>
      <c r="Y151" s="70"/>
      <c r="Z151" s="71"/>
      <c r="AA151" s="72">
        <v>31.08</v>
      </c>
      <c r="AB151" s="164">
        <f t="shared" si="16"/>
        <v>217.56</v>
      </c>
      <c r="AC151" s="165"/>
      <c r="AD151" s="165"/>
      <c r="AE151" s="172"/>
      <c r="AF151" s="74"/>
      <c r="AG151" s="165">
        <f t="shared" si="17"/>
        <v>38.849999999999994</v>
      </c>
      <c r="AH151" s="166"/>
      <c r="AI151" s="164">
        <f t="shared" si="18"/>
        <v>271.94999999999993</v>
      </c>
      <c r="AJ151" s="165"/>
      <c r="AK151" s="165"/>
      <c r="AL151" s="165"/>
      <c r="AM151" s="165"/>
      <c r="AN151" s="166"/>
      <c r="AR151" s="57"/>
    </row>
    <row r="152" spans="1:44" ht="66" customHeight="1">
      <c r="A152" s="10"/>
      <c r="B152" s="81" t="s">
        <v>421</v>
      </c>
      <c r="C152" s="167" t="s">
        <v>244</v>
      </c>
      <c r="D152" s="168"/>
      <c r="E152" s="167" t="s">
        <v>52</v>
      </c>
      <c r="F152" s="168"/>
      <c r="G152" s="183" t="s">
        <v>245</v>
      </c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5"/>
      <c r="T152" s="81"/>
      <c r="U152" s="82" t="s">
        <v>5</v>
      </c>
      <c r="V152" s="186">
        <v>2</v>
      </c>
      <c r="W152" s="187"/>
      <c r="X152" s="188"/>
      <c r="Y152" s="70"/>
      <c r="Z152" s="71"/>
      <c r="AA152" s="72">
        <v>53.01</v>
      </c>
      <c r="AB152" s="164">
        <f t="shared" si="16"/>
        <v>106.02</v>
      </c>
      <c r="AC152" s="165"/>
      <c r="AD152" s="165"/>
      <c r="AE152" s="172"/>
      <c r="AF152" s="74"/>
      <c r="AG152" s="165">
        <f t="shared" si="17"/>
        <v>66.2625</v>
      </c>
      <c r="AH152" s="166"/>
      <c r="AI152" s="164">
        <f t="shared" si="18"/>
        <v>132.525</v>
      </c>
      <c r="AJ152" s="165"/>
      <c r="AK152" s="165"/>
      <c r="AL152" s="165"/>
      <c r="AM152" s="165"/>
      <c r="AN152" s="166"/>
      <c r="AR152" s="57"/>
    </row>
    <row r="153" spans="1:44" ht="72" customHeight="1">
      <c r="A153" s="10"/>
      <c r="B153" s="81" t="s">
        <v>422</v>
      </c>
      <c r="C153" s="167" t="s">
        <v>246</v>
      </c>
      <c r="D153" s="168"/>
      <c r="E153" s="167" t="s">
        <v>52</v>
      </c>
      <c r="F153" s="168"/>
      <c r="G153" s="158" t="s">
        <v>247</v>
      </c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60"/>
      <c r="T153" s="81"/>
      <c r="U153" s="82" t="s">
        <v>5</v>
      </c>
      <c r="V153" s="186">
        <v>8</v>
      </c>
      <c r="W153" s="187"/>
      <c r="X153" s="188"/>
      <c r="Y153" s="70"/>
      <c r="Z153" s="71"/>
      <c r="AA153" s="72">
        <v>71.03</v>
      </c>
      <c r="AB153" s="164">
        <f t="shared" si="16"/>
        <v>568.24</v>
      </c>
      <c r="AC153" s="165"/>
      <c r="AD153" s="165"/>
      <c r="AE153" s="172"/>
      <c r="AF153" s="74"/>
      <c r="AG153" s="165">
        <f t="shared" si="17"/>
        <v>88.7875</v>
      </c>
      <c r="AH153" s="166"/>
      <c r="AI153" s="164">
        <f t="shared" si="18"/>
        <v>710.3</v>
      </c>
      <c r="AJ153" s="165"/>
      <c r="AK153" s="165"/>
      <c r="AL153" s="165"/>
      <c r="AM153" s="165"/>
      <c r="AN153" s="166"/>
      <c r="AR153" s="57"/>
    </row>
    <row r="154" spans="1:44" ht="67.5" customHeight="1">
      <c r="A154" s="10"/>
      <c r="B154" s="81" t="s">
        <v>423</v>
      </c>
      <c r="C154" s="167" t="s">
        <v>248</v>
      </c>
      <c r="D154" s="168"/>
      <c r="E154" s="167" t="s">
        <v>52</v>
      </c>
      <c r="F154" s="168"/>
      <c r="G154" s="158" t="s">
        <v>249</v>
      </c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60"/>
      <c r="T154" s="81"/>
      <c r="U154" s="82" t="s">
        <v>5</v>
      </c>
      <c r="V154" s="186">
        <v>38</v>
      </c>
      <c r="W154" s="187"/>
      <c r="X154" s="188"/>
      <c r="Y154" s="70"/>
      <c r="Z154" s="71"/>
      <c r="AA154" s="72">
        <v>94.52</v>
      </c>
      <c r="AB154" s="164">
        <f t="shared" si="16"/>
        <v>3591.7599999999998</v>
      </c>
      <c r="AC154" s="165"/>
      <c r="AD154" s="165"/>
      <c r="AE154" s="172"/>
      <c r="AF154" s="74"/>
      <c r="AG154" s="165">
        <f t="shared" si="17"/>
        <v>118.14999999999999</v>
      </c>
      <c r="AH154" s="166"/>
      <c r="AI154" s="164">
        <f t="shared" si="18"/>
        <v>4489.7</v>
      </c>
      <c r="AJ154" s="165"/>
      <c r="AK154" s="165"/>
      <c r="AL154" s="165"/>
      <c r="AM154" s="165"/>
      <c r="AN154" s="166"/>
      <c r="AR154" s="57"/>
    </row>
    <row r="155" spans="1:44" ht="43.5" customHeight="1">
      <c r="A155" s="10"/>
      <c r="B155" s="81" t="s">
        <v>424</v>
      </c>
      <c r="C155" s="167" t="s">
        <v>250</v>
      </c>
      <c r="D155" s="168"/>
      <c r="E155" s="167" t="s">
        <v>56</v>
      </c>
      <c r="F155" s="168"/>
      <c r="G155" s="158" t="s">
        <v>251</v>
      </c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60"/>
      <c r="T155" s="81"/>
      <c r="U155" s="82" t="s">
        <v>5</v>
      </c>
      <c r="V155" s="186">
        <v>4</v>
      </c>
      <c r="W155" s="187"/>
      <c r="X155" s="188"/>
      <c r="Y155" s="70"/>
      <c r="Z155" s="71"/>
      <c r="AA155" s="72">
        <v>12.15</v>
      </c>
      <c r="AB155" s="164">
        <f t="shared" si="16"/>
        <v>48.6</v>
      </c>
      <c r="AC155" s="165"/>
      <c r="AD155" s="165"/>
      <c r="AE155" s="172"/>
      <c r="AF155" s="74"/>
      <c r="AG155" s="165">
        <f t="shared" si="17"/>
        <v>15.1875</v>
      </c>
      <c r="AH155" s="166"/>
      <c r="AI155" s="164">
        <f t="shared" si="18"/>
        <v>60.75</v>
      </c>
      <c r="AJ155" s="165"/>
      <c r="AK155" s="165"/>
      <c r="AL155" s="165"/>
      <c r="AM155" s="165"/>
      <c r="AN155" s="166"/>
      <c r="AR155" s="57"/>
    </row>
    <row r="156" spans="1:44" ht="33.75" customHeight="1">
      <c r="A156" s="10"/>
      <c r="B156" s="81" t="s">
        <v>425</v>
      </c>
      <c r="C156" s="167" t="s">
        <v>252</v>
      </c>
      <c r="D156" s="168"/>
      <c r="E156" s="167" t="s">
        <v>52</v>
      </c>
      <c r="F156" s="168"/>
      <c r="G156" s="183" t="s">
        <v>253</v>
      </c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5"/>
      <c r="T156" s="81"/>
      <c r="U156" s="82" t="s">
        <v>5</v>
      </c>
      <c r="V156" s="186">
        <v>7</v>
      </c>
      <c r="W156" s="187"/>
      <c r="X156" s="188"/>
      <c r="Y156" s="70"/>
      <c r="Z156" s="71"/>
      <c r="AA156" s="72">
        <v>5.96</v>
      </c>
      <c r="AB156" s="164">
        <f t="shared" si="16"/>
        <v>41.72</v>
      </c>
      <c r="AC156" s="165"/>
      <c r="AD156" s="165"/>
      <c r="AE156" s="172"/>
      <c r="AF156" s="74"/>
      <c r="AG156" s="165">
        <f t="shared" si="17"/>
        <v>7.45</v>
      </c>
      <c r="AH156" s="166"/>
      <c r="AI156" s="164">
        <f t="shared" si="18"/>
        <v>52.15</v>
      </c>
      <c r="AJ156" s="165"/>
      <c r="AK156" s="165"/>
      <c r="AL156" s="165"/>
      <c r="AM156" s="165"/>
      <c r="AN156" s="166"/>
      <c r="AR156" s="57"/>
    </row>
    <row r="157" spans="1:44" ht="43.5" customHeight="1">
      <c r="A157" s="10"/>
      <c r="B157" s="81" t="s">
        <v>426</v>
      </c>
      <c r="C157" s="167" t="s">
        <v>254</v>
      </c>
      <c r="D157" s="168"/>
      <c r="E157" s="167" t="s">
        <v>56</v>
      </c>
      <c r="F157" s="168"/>
      <c r="G157" s="158" t="s">
        <v>255</v>
      </c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60"/>
      <c r="T157" s="81"/>
      <c r="U157" s="82" t="s">
        <v>5</v>
      </c>
      <c r="V157" s="186">
        <v>184</v>
      </c>
      <c r="W157" s="187"/>
      <c r="X157" s="188"/>
      <c r="Y157" s="70"/>
      <c r="Z157" s="71"/>
      <c r="AA157" s="72">
        <v>12.15</v>
      </c>
      <c r="AB157" s="164">
        <f t="shared" si="16"/>
        <v>2235.6</v>
      </c>
      <c r="AC157" s="165"/>
      <c r="AD157" s="165"/>
      <c r="AE157" s="172"/>
      <c r="AF157" s="74"/>
      <c r="AG157" s="165">
        <f t="shared" si="17"/>
        <v>15.1875</v>
      </c>
      <c r="AH157" s="166"/>
      <c r="AI157" s="164">
        <f t="shared" si="18"/>
        <v>2794.5</v>
      </c>
      <c r="AJ157" s="165"/>
      <c r="AK157" s="165"/>
      <c r="AL157" s="165"/>
      <c r="AM157" s="165"/>
      <c r="AN157" s="166"/>
      <c r="AR157" s="57"/>
    </row>
    <row r="158" spans="1:44" ht="33.75" customHeight="1">
      <c r="A158" s="10"/>
      <c r="B158" s="81" t="s">
        <v>427</v>
      </c>
      <c r="C158" s="167"/>
      <c r="D158" s="168"/>
      <c r="E158" s="167"/>
      <c r="F158" s="168"/>
      <c r="G158" s="158" t="s">
        <v>256</v>
      </c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60"/>
      <c r="T158" s="81"/>
      <c r="U158" s="82"/>
      <c r="V158" s="186"/>
      <c r="W158" s="187"/>
      <c r="X158" s="188"/>
      <c r="Y158" s="70"/>
      <c r="Z158" s="71"/>
      <c r="AA158" s="72"/>
      <c r="AB158" s="164"/>
      <c r="AC158" s="165"/>
      <c r="AD158" s="165"/>
      <c r="AE158" s="172"/>
      <c r="AF158" s="74"/>
      <c r="AG158" s="165"/>
      <c r="AH158" s="166"/>
      <c r="AI158" s="164"/>
      <c r="AJ158" s="165"/>
      <c r="AK158" s="165"/>
      <c r="AL158" s="165"/>
      <c r="AM158" s="165"/>
      <c r="AN158" s="166"/>
      <c r="AR158" s="57"/>
    </row>
    <row r="159" spans="1:44" ht="33.75" customHeight="1">
      <c r="A159" s="10"/>
      <c r="B159" s="81" t="s">
        <v>428</v>
      </c>
      <c r="C159" s="167" t="s">
        <v>257</v>
      </c>
      <c r="D159" s="168"/>
      <c r="E159" s="167" t="s">
        <v>56</v>
      </c>
      <c r="F159" s="168"/>
      <c r="G159" s="183" t="s">
        <v>258</v>
      </c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5"/>
      <c r="T159" s="81"/>
      <c r="U159" s="82" t="s">
        <v>5</v>
      </c>
      <c r="V159" s="186">
        <v>18</v>
      </c>
      <c r="W159" s="187"/>
      <c r="X159" s="188"/>
      <c r="Y159" s="70"/>
      <c r="Z159" s="71"/>
      <c r="AA159" s="72">
        <v>8.79</v>
      </c>
      <c r="AB159" s="164">
        <f t="shared" si="16"/>
        <v>158.21999999999997</v>
      </c>
      <c r="AC159" s="165"/>
      <c r="AD159" s="165"/>
      <c r="AE159" s="172"/>
      <c r="AF159" s="74"/>
      <c r="AG159" s="165">
        <f t="shared" si="17"/>
        <v>10.987499999999999</v>
      </c>
      <c r="AH159" s="166"/>
      <c r="AI159" s="164">
        <f t="shared" si="18"/>
        <v>197.77499999999998</v>
      </c>
      <c r="AJ159" s="165"/>
      <c r="AK159" s="165"/>
      <c r="AL159" s="165"/>
      <c r="AM159" s="165"/>
      <c r="AN159" s="166"/>
      <c r="AR159" s="57"/>
    </row>
    <row r="160" spans="1:44" ht="33.75" customHeight="1">
      <c r="A160" s="10"/>
      <c r="B160" s="81" t="s">
        <v>429</v>
      </c>
      <c r="C160" s="167" t="s">
        <v>259</v>
      </c>
      <c r="D160" s="168"/>
      <c r="E160" s="167" t="s">
        <v>56</v>
      </c>
      <c r="F160" s="168"/>
      <c r="G160" s="158" t="s">
        <v>260</v>
      </c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60"/>
      <c r="T160" s="81"/>
      <c r="U160" s="82" t="s">
        <v>5</v>
      </c>
      <c r="V160" s="169">
        <f>76+7</f>
        <v>83</v>
      </c>
      <c r="W160" s="170"/>
      <c r="X160" s="171"/>
      <c r="Y160" s="70"/>
      <c r="Z160" s="71"/>
      <c r="AA160" s="72">
        <v>8.79</v>
      </c>
      <c r="AB160" s="164">
        <f t="shared" si="16"/>
        <v>729.5699999999999</v>
      </c>
      <c r="AC160" s="165"/>
      <c r="AD160" s="165"/>
      <c r="AE160" s="172"/>
      <c r="AF160" s="74"/>
      <c r="AG160" s="165">
        <f t="shared" si="17"/>
        <v>10.987499999999999</v>
      </c>
      <c r="AH160" s="166"/>
      <c r="AI160" s="164">
        <f t="shared" si="18"/>
        <v>911.9624999999999</v>
      </c>
      <c r="AJ160" s="165"/>
      <c r="AK160" s="165"/>
      <c r="AL160" s="165"/>
      <c r="AM160" s="165"/>
      <c r="AN160" s="166"/>
      <c r="AR160" s="57"/>
    </row>
    <row r="161" spans="1:44" ht="33.75" customHeight="1">
      <c r="A161" s="10"/>
      <c r="B161" s="81" t="s">
        <v>430</v>
      </c>
      <c r="C161" s="167"/>
      <c r="D161" s="168"/>
      <c r="E161" s="167"/>
      <c r="F161" s="168"/>
      <c r="G161" s="199" t="s">
        <v>261</v>
      </c>
      <c r="H161" s="200"/>
      <c r="I161" s="200"/>
      <c r="J161" s="200"/>
      <c r="K161" s="200"/>
      <c r="L161" s="200"/>
      <c r="M161" s="200"/>
      <c r="N161" s="200"/>
      <c r="O161" s="200"/>
      <c r="P161" s="200"/>
      <c r="Q161" s="200"/>
      <c r="R161" s="200"/>
      <c r="S161" s="200"/>
      <c r="T161" s="200"/>
      <c r="U161" s="200"/>
      <c r="V161" s="200"/>
      <c r="W161" s="200"/>
      <c r="X161" s="201"/>
      <c r="Y161" s="70"/>
      <c r="Z161" s="71"/>
      <c r="AA161" s="72"/>
      <c r="AB161" s="164"/>
      <c r="AC161" s="165"/>
      <c r="AD161" s="165"/>
      <c r="AE161" s="172"/>
      <c r="AF161" s="74"/>
      <c r="AG161" s="165"/>
      <c r="AH161" s="166"/>
      <c r="AI161" s="164"/>
      <c r="AJ161" s="165"/>
      <c r="AK161" s="165"/>
      <c r="AL161" s="165"/>
      <c r="AM161" s="165"/>
      <c r="AN161" s="166"/>
      <c r="AR161" s="57"/>
    </row>
    <row r="162" spans="1:44" ht="88.5" customHeight="1">
      <c r="A162" s="10"/>
      <c r="B162" s="81" t="s">
        <v>431</v>
      </c>
      <c r="C162" s="167" t="s">
        <v>262</v>
      </c>
      <c r="D162" s="168"/>
      <c r="E162" s="167" t="s">
        <v>52</v>
      </c>
      <c r="F162" s="168"/>
      <c r="G162" s="158" t="s">
        <v>263</v>
      </c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60"/>
      <c r="T162" s="81"/>
      <c r="U162" s="82" t="s">
        <v>5</v>
      </c>
      <c r="V162" s="186">
        <v>2</v>
      </c>
      <c r="W162" s="187"/>
      <c r="X162" s="188"/>
      <c r="Y162" s="70"/>
      <c r="Z162" s="71"/>
      <c r="AA162" s="72">
        <v>323.56</v>
      </c>
      <c r="AB162" s="164">
        <f t="shared" si="16"/>
        <v>647.12</v>
      </c>
      <c r="AC162" s="165"/>
      <c r="AD162" s="165"/>
      <c r="AE162" s="172"/>
      <c r="AF162" s="74"/>
      <c r="AG162" s="165">
        <f t="shared" si="17"/>
        <v>404.45</v>
      </c>
      <c r="AH162" s="166"/>
      <c r="AI162" s="164">
        <f t="shared" si="18"/>
        <v>808.9</v>
      </c>
      <c r="AJ162" s="165"/>
      <c r="AK162" s="165"/>
      <c r="AL162" s="165"/>
      <c r="AM162" s="165"/>
      <c r="AN162" s="166"/>
      <c r="AR162" s="57"/>
    </row>
    <row r="163" spans="1:44" ht="81" customHeight="1">
      <c r="A163" s="10"/>
      <c r="B163" s="81" t="s">
        <v>432</v>
      </c>
      <c r="C163" s="167" t="s">
        <v>264</v>
      </c>
      <c r="D163" s="168"/>
      <c r="E163" s="167" t="s">
        <v>52</v>
      </c>
      <c r="F163" s="168"/>
      <c r="G163" s="158" t="s">
        <v>265</v>
      </c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60"/>
      <c r="T163" s="81"/>
      <c r="U163" s="82" t="s">
        <v>5</v>
      </c>
      <c r="V163" s="186">
        <v>2</v>
      </c>
      <c r="W163" s="187"/>
      <c r="X163" s="188"/>
      <c r="Y163" s="70"/>
      <c r="Z163" s="71"/>
      <c r="AA163" s="72">
        <v>57.57</v>
      </c>
      <c r="AB163" s="164">
        <f t="shared" si="16"/>
        <v>115.14</v>
      </c>
      <c r="AC163" s="165"/>
      <c r="AD163" s="165"/>
      <c r="AE163" s="172"/>
      <c r="AF163" s="74"/>
      <c r="AG163" s="165">
        <f t="shared" si="17"/>
        <v>71.9625</v>
      </c>
      <c r="AH163" s="166"/>
      <c r="AI163" s="189">
        <f t="shared" si="18"/>
        <v>143.925</v>
      </c>
      <c r="AJ163" s="190"/>
      <c r="AK163" s="190"/>
      <c r="AL163" s="190"/>
      <c r="AM163" s="190"/>
      <c r="AN163" s="191"/>
      <c r="AR163" s="57"/>
    </row>
    <row r="164" spans="1:44" ht="36" customHeight="1">
      <c r="A164" s="10"/>
      <c r="B164" s="89">
        <v>8</v>
      </c>
      <c r="C164" s="173" t="s">
        <v>266</v>
      </c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  <c r="AC164" s="174"/>
      <c r="AD164" s="174"/>
      <c r="AE164" s="174"/>
      <c r="AF164" s="174"/>
      <c r="AG164" s="174"/>
      <c r="AH164" s="174"/>
      <c r="AI164" s="198">
        <f>SUM(AI165:AO173)</f>
        <v>61937.575500000006</v>
      </c>
      <c r="AJ164" s="177"/>
      <c r="AK164" s="177"/>
      <c r="AL164" s="177"/>
      <c r="AM164" s="177"/>
      <c r="AN164" s="177"/>
      <c r="AR164" s="57"/>
    </row>
    <row r="165" spans="1:44" ht="33.75" customHeight="1">
      <c r="A165" s="10"/>
      <c r="B165" s="81"/>
      <c r="C165" s="167"/>
      <c r="D165" s="168"/>
      <c r="E165" s="167"/>
      <c r="F165" s="168"/>
      <c r="G165" s="158" t="s">
        <v>267</v>
      </c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60"/>
      <c r="T165" s="81"/>
      <c r="U165" s="82"/>
      <c r="V165" s="186"/>
      <c r="W165" s="187"/>
      <c r="X165" s="188"/>
      <c r="Y165" s="70"/>
      <c r="Z165" s="71"/>
      <c r="AA165" s="72"/>
      <c r="AB165" s="164"/>
      <c r="AC165" s="165"/>
      <c r="AD165" s="165"/>
      <c r="AE165" s="172"/>
      <c r="AF165" s="74"/>
      <c r="AG165" s="165"/>
      <c r="AH165" s="166"/>
      <c r="AI165" s="194"/>
      <c r="AJ165" s="195"/>
      <c r="AK165" s="195"/>
      <c r="AL165" s="195"/>
      <c r="AM165" s="195"/>
      <c r="AN165" s="197"/>
      <c r="AR165" s="57"/>
    </row>
    <row r="166" spans="1:44" ht="117" customHeight="1">
      <c r="A166" s="10"/>
      <c r="B166" s="81" t="s">
        <v>433</v>
      </c>
      <c r="C166" s="167" t="s">
        <v>268</v>
      </c>
      <c r="D166" s="168"/>
      <c r="E166" s="167" t="s">
        <v>52</v>
      </c>
      <c r="F166" s="168"/>
      <c r="G166" s="158" t="s">
        <v>269</v>
      </c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60"/>
      <c r="T166" s="81"/>
      <c r="U166" s="82" t="s">
        <v>5</v>
      </c>
      <c r="V166" s="186">
        <v>5</v>
      </c>
      <c r="W166" s="187"/>
      <c r="X166" s="188"/>
      <c r="Y166" s="70"/>
      <c r="Z166" s="71"/>
      <c r="AA166" s="72">
        <v>585.54</v>
      </c>
      <c r="AB166" s="164">
        <f t="shared" si="16"/>
        <v>2927.7</v>
      </c>
      <c r="AC166" s="165"/>
      <c r="AD166" s="165"/>
      <c r="AE166" s="172"/>
      <c r="AF166" s="74"/>
      <c r="AG166" s="165">
        <f t="shared" si="17"/>
        <v>731.925</v>
      </c>
      <c r="AH166" s="166"/>
      <c r="AI166" s="164">
        <f t="shared" si="18"/>
        <v>3659.625</v>
      </c>
      <c r="AJ166" s="165"/>
      <c r="AK166" s="165"/>
      <c r="AL166" s="165"/>
      <c r="AM166" s="165"/>
      <c r="AN166" s="166"/>
      <c r="AR166" s="57"/>
    </row>
    <row r="167" spans="1:44" ht="123" customHeight="1">
      <c r="A167" s="10"/>
      <c r="B167" s="81" t="s">
        <v>434</v>
      </c>
      <c r="C167" s="167" t="s">
        <v>270</v>
      </c>
      <c r="D167" s="168"/>
      <c r="E167" s="167" t="s">
        <v>52</v>
      </c>
      <c r="F167" s="168"/>
      <c r="G167" s="158" t="s">
        <v>271</v>
      </c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60"/>
      <c r="T167" s="81"/>
      <c r="U167" s="82" t="s">
        <v>5</v>
      </c>
      <c r="V167" s="186">
        <v>28</v>
      </c>
      <c r="W167" s="187"/>
      <c r="X167" s="188"/>
      <c r="Y167" s="70"/>
      <c r="Z167" s="71"/>
      <c r="AA167" s="72">
        <v>646.85</v>
      </c>
      <c r="AB167" s="164">
        <f t="shared" si="16"/>
        <v>18111.8</v>
      </c>
      <c r="AC167" s="165"/>
      <c r="AD167" s="165"/>
      <c r="AE167" s="172"/>
      <c r="AF167" s="74"/>
      <c r="AG167" s="165">
        <f t="shared" si="17"/>
        <v>808.5625</v>
      </c>
      <c r="AH167" s="166"/>
      <c r="AI167" s="164">
        <f t="shared" si="18"/>
        <v>22639.75</v>
      </c>
      <c r="AJ167" s="165"/>
      <c r="AK167" s="165"/>
      <c r="AL167" s="165"/>
      <c r="AM167" s="165"/>
      <c r="AN167" s="166"/>
      <c r="AR167" s="57"/>
    </row>
    <row r="168" spans="1:44" ht="81.75" customHeight="1">
      <c r="A168" s="10"/>
      <c r="B168" s="81" t="s">
        <v>435</v>
      </c>
      <c r="C168" s="167" t="s">
        <v>465</v>
      </c>
      <c r="D168" s="168"/>
      <c r="E168" s="167" t="s">
        <v>52</v>
      </c>
      <c r="F168" s="168"/>
      <c r="G168" s="183" t="s">
        <v>466</v>
      </c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5"/>
      <c r="T168" s="81"/>
      <c r="U168" s="82" t="s">
        <v>5</v>
      </c>
      <c r="V168" s="186">
        <v>2</v>
      </c>
      <c r="W168" s="187"/>
      <c r="X168" s="188"/>
      <c r="Y168" s="70"/>
      <c r="Z168" s="71"/>
      <c r="AA168" s="72">
        <v>771.27</v>
      </c>
      <c r="AB168" s="164">
        <f t="shared" si="16"/>
        <v>1542.54</v>
      </c>
      <c r="AC168" s="165"/>
      <c r="AD168" s="165"/>
      <c r="AE168" s="172"/>
      <c r="AF168" s="74"/>
      <c r="AG168" s="165">
        <f t="shared" si="17"/>
        <v>964.0875</v>
      </c>
      <c r="AH168" s="166"/>
      <c r="AI168" s="164">
        <f t="shared" si="18"/>
        <v>1928.175</v>
      </c>
      <c r="AJ168" s="165"/>
      <c r="AK168" s="165"/>
      <c r="AL168" s="165"/>
      <c r="AM168" s="165"/>
      <c r="AN168" s="166"/>
      <c r="AR168" s="57"/>
    </row>
    <row r="169" spans="1:44" ht="81.75" customHeight="1">
      <c r="A169" s="10"/>
      <c r="B169" s="81" t="s">
        <v>436</v>
      </c>
      <c r="C169" s="167" t="s">
        <v>463</v>
      </c>
      <c r="D169" s="168"/>
      <c r="E169" s="167" t="s">
        <v>52</v>
      </c>
      <c r="F169" s="168"/>
      <c r="G169" s="158" t="s">
        <v>464</v>
      </c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60"/>
      <c r="T169" s="81"/>
      <c r="U169" s="82" t="s">
        <v>53</v>
      </c>
      <c r="V169" s="169">
        <v>2.52</v>
      </c>
      <c r="W169" s="170"/>
      <c r="X169" s="171"/>
      <c r="Y169" s="70"/>
      <c r="Z169" s="71"/>
      <c r="AA169" s="72">
        <v>559.97</v>
      </c>
      <c r="AB169" s="164">
        <f>V169*AA169</f>
        <v>1411.1244000000002</v>
      </c>
      <c r="AC169" s="165"/>
      <c r="AD169" s="165"/>
      <c r="AE169" s="172"/>
      <c r="AF169" s="74"/>
      <c r="AG169" s="165">
        <f>AA169*1.25</f>
        <v>699.9625000000001</v>
      </c>
      <c r="AH169" s="166"/>
      <c r="AI169" s="164">
        <f>V169*AG169</f>
        <v>1763.9055000000003</v>
      </c>
      <c r="AJ169" s="165"/>
      <c r="AK169" s="165"/>
      <c r="AL169" s="165"/>
      <c r="AM169" s="165"/>
      <c r="AN169" s="166"/>
      <c r="AR169" s="57"/>
    </row>
    <row r="170" spans="1:44" ht="54" customHeight="1">
      <c r="A170" s="10"/>
      <c r="B170" s="81" t="s">
        <v>437</v>
      </c>
      <c r="C170" s="167" t="s">
        <v>467</v>
      </c>
      <c r="D170" s="168"/>
      <c r="E170" s="167" t="s">
        <v>52</v>
      </c>
      <c r="F170" s="168"/>
      <c r="G170" s="158" t="s">
        <v>468</v>
      </c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60"/>
      <c r="T170" s="81"/>
      <c r="U170" s="82" t="s">
        <v>53</v>
      </c>
      <c r="V170" s="169">
        <f>10.2*2.2</f>
        <v>22.44</v>
      </c>
      <c r="W170" s="170"/>
      <c r="X170" s="171"/>
      <c r="Y170" s="70"/>
      <c r="Z170" s="71"/>
      <c r="AA170" s="72">
        <v>215.08</v>
      </c>
      <c r="AB170" s="164">
        <f>V170*AA170</f>
        <v>4826.395200000001</v>
      </c>
      <c r="AC170" s="165"/>
      <c r="AD170" s="165"/>
      <c r="AE170" s="172"/>
      <c r="AF170" s="74"/>
      <c r="AG170" s="165">
        <f>AA170*1.25</f>
        <v>268.85</v>
      </c>
      <c r="AH170" s="166"/>
      <c r="AI170" s="164">
        <f>V170*AG170</f>
        <v>6032.994000000001</v>
      </c>
      <c r="AJ170" s="165"/>
      <c r="AK170" s="165"/>
      <c r="AL170" s="165"/>
      <c r="AM170" s="165"/>
      <c r="AN170" s="166"/>
      <c r="AR170" s="57"/>
    </row>
    <row r="171" spans="1:44" ht="48" customHeight="1">
      <c r="A171" s="10"/>
      <c r="B171" s="81" t="s">
        <v>492</v>
      </c>
      <c r="C171" s="167" t="s">
        <v>470</v>
      </c>
      <c r="D171" s="168"/>
      <c r="E171" s="167" t="s">
        <v>52</v>
      </c>
      <c r="F171" s="168"/>
      <c r="G171" s="158" t="s">
        <v>469</v>
      </c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60"/>
      <c r="T171" s="81"/>
      <c r="U171" s="82" t="s">
        <v>53</v>
      </c>
      <c r="V171" s="169">
        <f>2.2*2</f>
        <v>4.4</v>
      </c>
      <c r="W171" s="170"/>
      <c r="X171" s="171"/>
      <c r="Y171" s="70"/>
      <c r="Z171" s="71"/>
      <c r="AA171" s="72">
        <v>427.08</v>
      </c>
      <c r="AB171" s="164">
        <f>V171*AA171</f>
        <v>1879.152</v>
      </c>
      <c r="AC171" s="165"/>
      <c r="AD171" s="165"/>
      <c r="AE171" s="172"/>
      <c r="AF171" s="74"/>
      <c r="AG171" s="165">
        <f>AA171*1.25</f>
        <v>533.85</v>
      </c>
      <c r="AH171" s="166"/>
      <c r="AI171" s="164">
        <f>V171*AG171</f>
        <v>2348.9400000000005</v>
      </c>
      <c r="AJ171" s="165"/>
      <c r="AK171" s="165"/>
      <c r="AL171" s="165"/>
      <c r="AM171" s="165"/>
      <c r="AN171" s="166"/>
      <c r="AR171" s="57"/>
    </row>
    <row r="172" spans="1:44" ht="33.75" customHeight="1">
      <c r="A172" s="10"/>
      <c r="B172" s="81" t="s">
        <v>493</v>
      </c>
      <c r="C172" s="167"/>
      <c r="D172" s="168"/>
      <c r="E172" s="167"/>
      <c r="F172" s="168"/>
      <c r="G172" s="158" t="s">
        <v>272</v>
      </c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60"/>
      <c r="T172" s="81"/>
      <c r="U172" s="82"/>
      <c r="V172" s="186"/>
      <c r="W172" s="187"/>
      <c r="X172" s="188"/>
      <c r="Y172" s="70"/>
      <c r="Z172" s="71"/>
      <c r="AA172" s="72"/>
      <c r="AB172" s="164"/>
      <c r="AC172" s="165"/>
      <c r="AD172" s="165"/>
      <c r="AE172" s="172"/>
      <c r="AF172" s="74"/>
      <c r="AG172" s="165"/>
      <c r="AH172" s="166"/>
      <c r="AI172" s="164"/>
      <c r="AJ172" s="165"/>
      <c r="AK172" s="165"/>
      <c r="AL172" s="165"/>
      <c r="AM172" s="165"/>
      <c r="AN172" s="166"/>
      <c r="AR172" s="57"/>
    </row>
    <row r="173" spans="1:44" ht="53.25" customHeight="1">
      <c r="A173" s="10"/>
      <c r="B173" s="81" t="s">
        <v>494</v>
      </c>
      <c r="C173" s="167" t="s">
        <v>273</v>
      </c>
      <c r="D173" s="168"/>
      <c r="E173" s="167" t="s">
        <v>52</v>
      </c>
      <c r="F173" s="168"/>
      <c r="G173" s="158" t="s">
        <v>274</v>
      </c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60"/>
      <c r="T173" s="81"/>
      <c r="U173" s="82" t="s">
        <v>53</v>
      </c>
      <c r="V173" s="186">
        <v>40.36</v>
      </c>
      <c r="W173" s="187"/>
      <c r="X173" s="188"/>
      <c r="Y173" s="70"/>
      <c r="Z173" s="71"/>
      <c r="AA173" s="72">
        <v>467.08</v>
      </c>
      <c r="AB173" s="164">
        <f t="shared" si="16"/>
        <v>18851.3488</v>
      </c>
      <c r="AC173" s="165"/>
      <c r="AD173" s="165"/>
      <c r="AE173" s="172"/>
      <c r="AF173" s="74"/>
      <c r="AG173" s="165">
        <f t="shared" si="17"/>
        <v>583.85</v>
      </c>
      <c r="AH173" s="166"/>
      <c r="AI173" s="189">
        <f t="shared" si="18"/>
        <v>23564.186</v>
      </c>
      <c r="AJ173" s="190"/>
      <c r="AK173" s="190"/>
      <c r="AL173" s="190"/>
      <c r="AM173" s="190"/>
      <c r="AN173" s="191"/>
      <c r="AR173" s="57"/>
    </row>
    <row r="174" spans="1:44" ht="33.75" customHeight="1">
      <c r="A174" s="10"/>
      <c r="B174" s="96">
        <v>9</v>
      </c>
      <c r="C174" s="173" t="s">
        <v>275</v>
      </c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  <c r="AC174" s="174"/>
      <c r="AD174" s="174"/>
      <c r="AE174" s="174"/>
      <c r="AF174" s="174"/>
      <c r="AG174" s="174"/>
      <c r="AH174" s="174"/>
      <c r="AI174" s="198">
        <f>SUM(AI175:AO178)</f>
        <v>113947.7635</v>
      </c>
      <c r="AJ174" s="177"/>
      <c r="AK174" s="177"/>
      <c r="AL174" s="177"/>
      <c r="AM174" s="177"/>
      <c r="AN174" s="177"/>
      <c r="AR174" s="57"/>
    </row>
    <row r="175" spans="1:44" ht="33.75" customHeight="1">
      <c r="A175" s="10"/>
      <c r="B175" s="81" t="s">
        <v>438</v>
      </c>
      <c r="C175" s="167" t="s">
        <v>276</v>
      </c>
      <c r="D175" s="168"/>
      <c r="E175" s="167" t="s">
        <v>56</v>
      </c>
      <c r="F175" s="168"/>
      <c r="G175" s="158" t="s">
        <v>277</v>
      </c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60"/>
      <c r="T175" s="81"/>
      <c r="U175" s="82" t="s">
        <v>53</v>
      </c>
      <c r="V175" s="169">
        <f>1740.28+332.76</f>
        <v>2073.04</v>
      </c>
      <c r="W175" s="170"/>
      <c r="X175" s="171"/>
      <c r="Y175" s="70"/>
      <c r="Z175" s="71"/>
      <c r="AA175" s="72">
        <v>5.42</v>
      </c>
      <c r="AB175" s="164">
        <f t="shared" si="16"/>
        <v>11235.8768</v>
      </c>
      <c r="AC175" s="165"/>
      <c r="AD175" s="165"/>
      <c r="AE175" s="172"/>
      <c r="AF175" s="74"/>
      <c r="AG175" s="165">
        <f t="shared" si="17"/>
        <v>6.775</v>
      </c>
      <c r="AH175" s="166"/>
      <c r="AI175" s="194">
        <f t="shared" si="18"/>
        <v>14044.846000000001</v>
      </c>
      <c r="AJ175" s="195"/>
      <c r="AK175" s="195"/>
      <c r="AL175" s="195"/>
      <c r="AM175" s="195"/>
      <c r="AN175" s="197"/>
      <c r="AR175" s="57"/>
    </row>
    <row r="176" spans="1:44" ht="33.75" customHeight="1">
      <c r="A176" s="10"/>
      <c r="B176" s="81" t="s">
        <v>439</v>
      </c>
      <c r="C176" s="167" t="s">
        <v>278</v>
      </c>
      <c r="D176" s="168"/>
      <c r="E176" s="167" t="s">
        <v>56</v>
      </c>
      <c r="F176" s="168"/>
      <c r="G176" s="158" t="s">
        <v>279</v>
      </c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60"/>
      <c r="T176" s="81"/>
      <c r="U176" s="82" t="s">
        <v>53</v>
      </c>
      <c r="V176" s="169">
        <f>1740.28+332.76</f>
        <v>2073.04</v>
      </c>
      <c r="W176" s="170"/>
      <c r="X176" s="171"/>
      <c r="Y176" s="70"/>
      <c r="Z176" s="71"/>
      <c r="AA176" s="72">
        <v>27.1</v>
      </c>
      <c r="AB176" s="164">
        <f t="shared" si="16"/>
        <v>56179.384000000005</v>
      </c>
      <c r="AC176" s="165"/>
      <c r="AD176" s="165"/>
      <c r="AE176" s="172"/>
      <c r="AF176" s="74"/>
      <c r="AG176" s="165">
        <f t="shared" si="17"/>
        <v>33.875</v>
      </c>
      <c r="AH176" s="166"/>
      <c r="AI176" s="164">
        <f t="shared" si="18"/>
        <v>70224.23</v>
      </c>
      <c r="AJ176" s="165"/>
      <c r="AK176" s="165"/>
      <c r="AL176" s="165"/>
      <c r="AM176" s="165"/>
      <c r="AN176" s="166"/>
      <c r="AR176" s="57"/>
    </row>
    <row r="177" spans="1:44" ht="33.75" customHeight="1">
      <c r="A177" s="10"/>
      <c r="B177" s="81" t="s">
        <v>440</v>
      </c>
      <c r="C177" s="167" t="s">
        <v>280</v>
      </c>
      <c r="D177" s="168"/>
      <c r="E177" s="167" t="s">
        <v>56</v>
      </c>
      <c r="F177" s="168"/>
      <c r="G177" s="158" t="s">
        <v>281</v>
      </c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60"/>
      <c r="T177" s="81"/>
      <c r="U177" s="82" t="s">
        <v>53</v>
      </c>
      <c r="V177" s="186">
        <v>269.5</v>
      </c>
      <c r="W177" s="187"/>
      <c r="X177" s="188"/>
      <c r="Y177" s="70"/>
      <c r="Z177" s="71"/>
      <c r="AA177" s="72">
        <v>23.4</v>
      </c>
      <c r="AB177" s="164">
        <f t="shared" si="16"/>
        <v>6306.299999999999</v>
      </c>
      <c r="AC177" s="165"/>
      <c r="AD177" s="165"/>
      <c r="AE177" s="172"/>
      <c r="AF177" s="74"/>
      <c r="AG177" s="165">
        <f t="shared" si="17"/>
        <v>29.25</v>
      </c>
      <c r="AH177" s="166"/>
      <c r="AI177" s="164">
        <f t="shared" si="18"/>
        <v>7882.875</v>
      </c>
      <c r="AJ177" s="165"/>
      <c r="AK177" s="165"/>
      <c r="AL177" s="165"/>
      <c r="AM177" s="165"/>
      <c r="AN177" s="166"/>
      <c r="AR177" s="57"/>
    </row>
    <row r="178" spans="1:44" ht="67.5" customHeight="1">
      <c r="A178" s="10"/>
      <c r="B178" s="81" t="s">
        <v>441</v>
      </c>
      <c r="C178" s="167" t="s">
        <v>282</v>
      </c>
      <c r="D178" s="168"/>
      <c r="E178" s="167" t="s">
        <v>56</v>
      </c>
      <c r="F178" s="168"/>
      <c r="G178" s="158" t="s">
        <v>283</v>
      </c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60"/>
      <c r="T178" s="81"/>
      <c r="U178" s="82" t="s">
        <v>53</v>
      </c>
      <c r="V178" s="186">
        <v>269.5</v>
      </c>
      <c r="W178" s="187"/>
      <c r="X178" s="188"/>
      <c r="Y178" s="70"/>
      <c r="Z178" s="71"/>
      <c r="AA178" s="72">
        <v>64.7</v>
      </c>
      <c r="AB178" s="164">
        <f t="shared" si="16"/>
        <v>17436.65</v>
      </c>
      <c r="AC178" s="165"/>
      <c r="AD178" s="165"/>
      <c r="AE178" s="172"/>
      <c r="AF178" s="74"/>
      <c r="AG178" s="165">
        <f t="shared" si="17"/>
        <v>80.875</v>
      </c>
      <c r="AH178" s="166"/>
      <c r="AI178" s="189">
        <f t="shared" si="18"/>
        <v>21795.8125</v>
      </c>
      <c r="AJ178" s="190"/>
      <c r="AK178" s="190"/>
      <c r="AL178" s="190"/>
      <c r="AM178" s="190"/>
      <c r="AN178" s="191"/>
      <c r="AR178" s="57"/>
    </row>
    <row r="179" spans="1:44" ht="33.75" customHeight="1">
      <c r="A179" s="10"/>
      <c r="B179" s="96">
        <v>10</v>
      </c>
      <c r="C179" s="173" t="s">
        <v>284</v>
      </c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98">
        <f>SUM(AI180:AN187)</f>
        <v>43229.538875000006</v>
      </c>
      <c r="AJ179" s="177"/>
      <c r="AK179" s="177"/>
      <c r="AL179" s="177"/>
      <c r="AM179" s="177"/>
      <c r="AN179" s="177"/>
      <c r="AR179" s="57"/>
    </row>
    <row r="180" spans="1:44" ht="33.75" customHeight="1">
      <c r="A180" s="10"/>
      <c r="B180" s="81"/>
      <c r="C180" s="167"/>
      <c r="D180" s="168"/>
      <c r="E180" s="167"/>
      <c r="F180" s="168"/>
      <c r="G180" s="158" t="s">
        <v>285</v>
      </c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60"/>
      <c r="T180" s="81"/>
      <c r="U180" s="82"/>
      <c r="V180" s="186"/>
      <c r="W180" s="187"/>
      <c r="X180" s="188"/>
      <c r="Y180" s="70"/>
      <c r="Z180" s="71"/>
      <c r="AA180" s="72"/>
      <c r="AB180" s="164"/>
      <c r="AC180" s="165"/>
      <c r="AD180" s="165"/>
      <c r="AE180" s="172"/>
      <c r="AF180" s="74"/>
      <c r="AG180" s="165"/>
      <c r="AH180" s="166"/>
      <c r="AI180" s="164"/>
      <c r="AJ180" s="165"/>
      <c r="AK180" s="165"/>
      <c r="AL180" s="165"/>
      <c r="AM180" s="165"/>
      <c r="AN180" s="166"/>
      <c r="AR180" s="57"/>
    </row>
    <row r="181" spans="1:44" ht="66.75" customHeight="1">
      <c r="A181" s="10"/>
      <c r="B181" s="81" t="s">
        <v>495</v>
      </c>
      <c r="C181" s="167" t="s">
        <v>286</v>
      </c>
      <c r="D181" s="168"/>
      <c r="E181" s="167" t="s">
        <v>56</v>
      </c>
      <c r="F181" s="168"/>
      <c r="G181" s="158" t="s">
        <v>287</v>
      </c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60"/>
      <c r="T181" s="81"/>
      <c r="U181" s="82" t="s">
        <v>53</v>
      </c>
      <c r="V181" s="186">
        <f>272.73+5.87</f>
        <v>278.6</v>
      </c>
      <c r="W181" s="187"/>
      <c r="X181" s="188"/>
      <c r="Y181" s="70"/>
      <c r="Z181" s="71"/>
      <c r="AA181" s="72">
        <v>70.28</v>
      </c>
      <c r="AB181" s="164">
        <f t="shared" si="16"/>
        <v>19580.008</v>
      </c>
      <c r="AC181" s="165"/>
      <c r="AD181" s="165"/>
      <c r="AE181" s="172"/>
      <c r="AF181" s="74"/>
      <c r="AG181" s="165">
        <f t="shared" si="17"/>
        <v>87.85</v>
      </c>
      <c r="AH181" s="166"/>
      <c r="AI181" s="164">
        <f t="shared" si="18"/>
        <v>24475.010000000002</v>
      </c>
      <c r="AJ181" s="165"/>
      <c r="AK181" s="165"/>
      <c r="AL181" s="165"/>
      <c r="AM181" s="165"/>
      <c r="AN181" s="166"/>
      <c r="AR181" s="57"/>
    </row>
    <row r="182" spans="1:44" ht="33.75" customHeight="1">
      <c r="A182" s="10"/>
      <c r="B182" s="81" t="s">
        <v>442</v>
      </c>
      <c r="C182" s="167"/>
      <c r="D182" s="168"/>
      <c r="E182" s="167"/>
      <c r="F182" s="168"/>
      <c r="G182" s="183" t="s">
        <v>288</v>
      </c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5"/>
      <c r="T182" s="81"/>
      <c r="U182" s="82"/>
      <c r="V182" s="186"/>
      <c r="W182" s="187"/>
      <c r="X182" s="188"/>
      <c r="Y182" s="70"/>
      <c r="Z182" s="71"/>
      <c r="AA182" s="72"/>
      <c r="AB182" s="164"/>
      <c r="AC182" s="165"/>
      <c r="AD182" s="165"/>
      <c r="AE182" s="172"/>
      <c r="AF182" s="74"/>
      <c r="AG182" s="165"/>
      <c r="AH182" s="166"/>
      <c r="AI182" s="164"/>
      <c r="AJ182" s="165"/>
      <c r="AK182" s="165"/>
      <c r="AL182" s="165"/>
      <c r="AM182" s="165"/>
      <c r="AN182" s="166"/>
      <c r="AR182" s="57"/>
    </row>
    <row r="183" spans="1:44" ht="61.5" customHeight="1">
      <c r="A183" s="10"/>
      <c r="B183" s="81" t="s">
        <v>443</v>
      </c>
      <c r="C183" s="167" t="s">
        <v>289</v>
      </c>
      <c r="D183" s="168"/>
      <c r="E183" s="167" t="s">
        <v>52</v>
      </c>
      <c r="F183" s="168"/>
      <c r="G183" s="158" t="s">
        <v>290</v>
      </c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60"/>
      <c r="T183" s="81"/>
      <c r="U183" s="82" t="s">
        <v>53</v>
      </c>
      <c r="V183" s="169">
        <v>265.72</v>
      </c>
      <c r="W183" s="170"/>
      <c r="X183" s="171"/>
      <c r="Y183" s="70"/>
      <c r="Z183" s="71"/>
      <c r="AA183" s="72">
        <v>35.38</v>
      </c>
      <c r="AB183" s="164">
        <f t="shared" si="16"/>
        <v>9401.173600000002</v>
      </c>
      <c r="AC183" s="165"/>
      <c r="AD183" s="165"/>
      <c r="AE183" s="172"/>
      <c r="AF183" s="74"/>
      <c r="AG183" s="165">
        <f t="shared" si="17"/>
        <v>44.225</v>
      </c>
      <c r="AH183" s="166"/>
      <c r="AI183" s="164">
        <f t="shared" si="18"/>
        <v>11751.467000000002</v>
      </c>
      <c r="AJ183" s="165"/>
      <c r="AK183" s="165"/>
      <c r="AL183" s="165"/>
      <c r="AM183" s="165"/>
      <c r="AN183" s="166"/>
      <c r="AR183" s="57"/>
    </row>
    <row r="184" spans="1:44" ht="33.75" customHeight="1">
      <c r="A184" s="10"/>
      <c r="B184" s="81" t="s">
        <v>444</v>
      </c>
      <c r="C184" s="167"/>
      <c r="D184" s="168"/>
      <c r="E184" s="167"/>
      <c r="F184" s="168"/>
      <c r="G184" s="158" t="s">
        <v>291</v>
      </c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60"/>
      <c r="T184" s="81"/>
      <c r="U184" s="82"/>
      <c r="V184" s="169"/>
      <c r="W184" s="170"/>
      <c r="X184" s="171"/>
      <c r="Y184" s="70"/>
      <c r="Z184" s="71"/>
      <c r="AA184" s="72"/>
      <c r="AB184" s="164"/>
      <c r="AC184" s="165"/>
      <c r="AD184" s="165"/>
      <c r="AE184" s="172"/>
      <c r="AF184" s="74"/>
      <c r="AG184" s="165"/>
      <c r="AH184" s="166"/>
      <c r="AI184" s="164"/>
      <c r="AJ184" s="165"/>
      <c r="AK184" s="165"/>
      <c r="AL184" s="165"/>
      <c r="AM184" s="165"/>
      <c r="AN184" s="166"/>
      <c r="AR184" s="57"/>
    </row>
    <row r="185" spans="1:44" ht="33.75" customHeight="1">
      <c r="A185" s="10"/>
      <c r="B185" s="81" t="s">
        <v>445</v>
      </c>
      <c r="C185" s="167" t="s">
        <v>292</v>
      </c>
      <c r="D185" s="168"/>
      <c r="E185" s="167" t="s">
        <v>56</v>
      </c>
      <c r="F185" s="168"/>
      <c r="G185" s="158" t="s">
        <v>293</v>
      </c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60"/>
      <c r="T185" s="81"/>
      <c r="U185" s="82" t="s">
        <v>98</v>
      </c>
      <c r="V185" s="186">
        <v>341.8</v>
      </c>
      <c r="W185" s="187"/>
      <c r="X185" s="188"/>
      <c r="Y185" s="70"/>
      <c r="Z185" s="71"/>
      <c r="AA185" s="72">
        <v>13.82</v>
      </c>
      <c r="AB185" s="164">
        <f t="shared" si="16"/>
        <v>4723.676</v>
      </c>
      <c r="AC185" s="165"/>
      <c r="AD185" s="165"/>
      <c r="AE185" s="172"/>
      <c r="AF185" s="74"/>
      <c r="AG185" s="165">
        <f t="shared" si="17"/>
        <v>17.275</v>
      </c>
      <c r="AH185" s="166"/>
      <c r="AI185" s="164">
        <f t="shared" si="18"/>
        <v>5904.594999999999</v>
      </c>
      <c r="AJ185" s="165"/>
      <c r="AK185" s="165"/>
      <c r="AL185" s="165"/>
      <c r="AM185" s="165"/>
      <c r="AN185" s="166"/>
      <c r="AR185" s="57"/>
    </row>
    <row r="186" spans="1:44" ht="33.75" customHeight="1">
      <c r="A186" s="10"/>
      <c r="B186" s="81" t="s">
        <v>446</v>
      </c>
      <c r="C186" s="167"/>
      <c r="D186" s="168"/>
      <c r="E186" s="167"/>
      <c r="F186" s="168"/>
      <c r="G186" s="158" t="s">
        <v>294</v>
      </c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60"/>
      <c r="T186" s="81"/>
      <c r="U186" s="82"/>
      <c r="V186" s="186"/>
      <c r="W186" s="187"/>
      <c r="X186" s="188"/>
      <c r="Y186" s="70"/>
      <c r="Z186" s="71"/>
      <c r="AA186" s="72"/>
      <c r="AB186" s="164"/>
      <c r="AC186" s="165"/>
      <c r="AD186" s="165"/>
      <c r="AE186" s="172"/>
      <c r="AF186" s="74"/>
      <c r="AG186" s="165"/>
      <c r="AH186" s="166"/>
      <c r="AI186" s="164"/>
      <c r="AJ186" s="165"/>
      <c r="AK186" s="165"/>
      <c r="AL186" s="165"/>
      <c r="AM186" s="165"/>
      <c r="AN186" s="166"/>
      <c r="AR186" s="57"/>
    </row>
    <row r="187" spans="1:44" ht="33.75" customHeight="1">
      <c r="A187" s="10"/>
      <c r="B187" s="81" t="s">
        <v>447</v>
      </c>
      <c r="C187" s="167" t="s">
        <v>295</v>
      </c>
      <c r="D187" s="168"/>
      <c r="E187" s="167" t="s">
        <v>56</v>
      </c>
      <c r="F187" s="168"/>
      <c r="G187" s="183" t="s">
        <v>296</v>
      </c>
      <c r="H187" s="184"/>
      <c r="I187" s="184"/>
      <c r="J187" s="184"/>
      <c r="K187" s="184"/>
      <c r="L187" s="184"/>
      <c r="M187" s="184"/>
      <c r="N187" s="184"/>
      <c r="O187" s="184"/>
      <c r="P187" s="184"/>
      <c r="Q187" s="184"/>
      <c r="R187" s="184"/>
      <c r="S187" s="185"/>
      <c r="T187" s="81"/>
      <c r="U187" s="82" t="s">
        <v>53</v>
      </c>
      <c r="V187" s="186">
        <v>4.33</v>
      </c>
      <c r="W187" s="187"/>
      <c r="X187" s="188"/>
      <c r="Y187" s="70"/>
      <c r="Z187" s="71"/>
      <c r="AA187" s="72">
        <v>202.95</v>
      </c>
      <c r="AB187" s="164">
        <f t="shared" si="16"/>
        <v>878.7735</v>
      </c>
      <c r="AC187" s="165"/>
      <c r="AD187" s="165"/>
      <c r="AE187" s="172"/>
      <c r="AF187" s="74"/>
      <c r="AG187" s="165">
        <f t="shared" si="17"/>
        <v>253.6875</v>
      </c>
      <c r="AH187" s="166"/>
      <c r="AI187" s="189">
        <f t="shared" si="18"/>
        <v>1098.466875</v>
      </c>
      <c r="AJ187" s="190"/>
      <c r="AK187" s="190"/>
      <c r="AL187" s="190"/>
      <c r="AM187" s="190"/>
      <c r="AN187" s="191"/>
      <c r="AR187" s="57"/>
    </row>
    <row r="188" spans="1:44" ht="33.75" customHeight="1">
      <c r="A188" s="10"/>
      <c r="B188" s="89">
        <v>11</v>
      </c>
      <c r="C188" s="179" t="s">
        <v>297</v>
      </c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  <c r="AA188" s="180"/>
      <c r="AB188" s="180"/>
      <c r="AC188" s="180"/>
      <c r="AD188" s="180"/>
      <c r="AE188" s="180"/>
      <c r="AF188" s="180"/>
      <c r="AG188" s="180"/>
      <c r="AH188" s="180"/>
      <c r="AI188" s="198">
        <f>SUM(AI189:AN193)</f>
        <v>60693.60299999999</v>
      </c>
      <c r="AJ188" s="177"/>
      <c r="AK188" s="177"/>
      <c r="AL188" s="177"/>
      <c r="AM188" s="177"/>
      <c r="AN188" s="177"/>
      <c r="AR188" s="57"/>
    </row>
    <row r="189" spans="1:44" ht="57" customHeight="1">
      <c r="A189" s="10"/>
      <c r="B189" s="81" t="s">
        <v>448</v>
      </c>
      <c r="C189" s="167" t="s">
        <v>298</v>
      </c>
      <c r="D189" s="168"/>
      <c r="E189" s="167" t="s">
        <v>52</v>
      </c>
      <c r="F189" s="168"/>
      <c r="G189" s="158" t="s">
        <v>299</v>
      </c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60"/>
      <c r="T189" s="81"/>
      <c r="U189" s="82" t="s">
        <v>53</v>
      </c>
      <c r="V189" s="186">
        <v>1740.98</v>
      </c>
      <c r="W189" s="187"/>
      <c r="X189" s="188"/>
      <c r="Y189" s="70"/>
      <c r="Z189" s="71"/>
      <c r="AA189" s="72">
        <v>8.83</v>
      </c>
      <c r="AB189" s="164">
        <f t="shared" si="16"/>
        <v>15372.8534</v>
      </c>
      <c r="AC189" s="165"/>
      <c r="AD189" s="165"/>
      <c r="AE189" s="172"/>
      <c r="AF189" s="74"/>
      <c r="AG189" s="165">
        <f t="shared" si="17"/>
        <v>11.0375</v>
      </c>
      <c r="AH189" s="166"/>
      <c r="AI189" s="194">
        <f t="shared" si="18"/>
        <v>19216.066749999998</v>
      </c>
      <c r="AJ189" s="195"/>
      <c r="AK189" s="195"/>
      <c r="AL189" s="195"/>
      <c r="AM189" s="195"/>
      <c r="AN189" s="197"/>
      <c r="AR189" s="57"/>
    </row>
    <row r="190" spans="1:44" ht="54" customHeight="1">
      <c r="A190" s="10"/>
      <c r="B190" s="81" t="s">
        <v>449</v>
      </c>
      <c r="C190" s="167" t="s">
        <v>300</v>
      </c>
      <c r="D190" s="168"/>
      <c r="E190" s="167" t="s">
        <v>52</v>
      </c>
      <c r="F190" s="168"/>
      <c r="G190" s="158" t="s">
        <v>301</v>
      </c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60"/>
      <c r="T190" s="81"/>
      <c r="U190" s="82" t="s">
        <v>53</v>
      </c>
      <c r="V190" s="186">
        <v>332.76</v>
      </c>
      <c r="W190" s="187"/>
      <c r="X190" s="188"/>
      <c r="Y190" s="70"/>
      <c r="Z190" s="71"/>
      <c r="AA190" s="72">
        <v>10.04</v>
      </c>
      <c r="AB190" s="164">
        <f t="shared" si="16"/>
        <v>3340.9103999999998</v>
      </c>
      <c r="AC190" s="165"/>
      <c r="AD190" s="165"/>
      <c r="AE190" s="172"/>
      <c r="AF190" s="74"/>
      <c r="AG190" s="165">
        <f t="shared" si="17"/>
        <v>12.549999999999999</v>
      </c>
      <c r="AH190" s="166"/>
      <c r="AI190" s="164">
        <f t="shared" si="18"/>
        <v>4176.138</v>
      </c>
      <c r="AJ190" s="165"/>
      <c r="AK190" s="165"/>
      <c r="AL190" s="165"/>
      <c r="AM190" s="165"/>
      <c r="AN190" s="166"/>
      <c r="AR190" s="57"/>
    </row>
    <row r="191" spans="1:44" ht="67.5" customHeight="1">
      <c r="A191" s="10"/>
      <c r="B191" s="81" t="s">
        <v>496</v>
      </c>
      <c r="C191" s="167" t="s">
        <v>307</v>
      </c>
      <c r="D191" s="168"/>
      <c r="E191" s="202" t="s">
        <v>52</v>
      </c>
      <c r="F191" s="203"/>
      <c r="G191" s="183" t="s">
        <v>308</v>
      </c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60"/>
      <c r="T191" s="81"/>
      <c r="U191" s="82" t="s">
        <v>53</v>
      </c>
      <c r="V191" s="186">
        <f>1740.98+332.76</f>
        <v>2073.74</v>
      </c>
      <c r="W191" s="187"/>
      <c r="X191" s="188"/>
      <c r="Y191" s="70"/>
      <c r="Z191" s="71"/>
      <c r="AA191" s="72">
        <v>3.06</v>
      </c>
      <c r="AB191" s="164">
        <f>V191*AA191</f>
        <v>6345.644399999999</v>
      </c>
      <c r="AC191" s="165"/>
      <c r="AD191" s="165"/>
      <c r="AE191" s="172"/>
      <c r="AF191" s="74"/>
      <c r="AG191" s="165">
        <f>AA191*1.25</f>
        <v>3.825</v>
      </c>
      <c r="AH191" s="166"/>
      <c r="AI191" s="164">
        <f>V191*AG191</f>
        <v>7932.0554999999995</v>
      </c>
      <c r="AJ191" s="165"/>
      <c r="AK191" s="165"/>
      <c r="AL191" s="165"/>
      <c r="AM191" s="165"/>
      <c r="AN191" s="166"/>
      <c r="AR191" s="57"/>
    </row>
    <row r="192" spans="1:44" ht="49.5" customHeight="1">
      <c r="A192" s="10"/>
      <c r="B192" s="81" t="s">
        <v>450</v>
      </c>
      <c r="C192" s="167" t="s">
        <v>322</v>
      </c>
      <c r="D192" s="168"/>
      <c r="E192" s="202" t="s">
        <v>56</v>
      </c>
      <c r="F192" s="203"/>
      <c r="G192" s="183" t="s">
        <v>323</v>
      </c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60"/>
      <c r="T192" s="81"/>
      <c r="U192" s="82" t="s">
        <v>53</v>
      </c>
      <c r="V192" s="186">
        <v>1740.98</v>
      </c>
      <c r="W192" s="187"/>
      <c r="X192" s="188"/>
      <c r="Y192" s="70"/>
      <c r="Z192" s="71"/>
      <c r="AA192" s="72">
        <v>11.33</v>
      </c>
      <c r="AB192" s="164">
        <f>V192*AA192</f>
        <v>19725.3034</v>
      </c>
      <c r="AC192" s="165"/>
      <c r="AD192" s="165"/>
      <c r="AE192" s="172"/>
      <c r="AF192" s="74"/>
      <c r="AG192" s="165">
        <f>AA192*1.25</f>
        <v>14.1625</v>
      </c>
      <c r="AH192" s="166"/>
      <c r="AI192" s="164">
        <f>V192*AG192</f>
        <v>24656.629249999998</v>
      </c>
      <c r="AJ192" s="165"/>
      <c r="AK192" s="165"/>
      <c r="AL192" s="165"/>
      <c r="AM192" s="165"/>
      <c r="AN192" s="166"/>
      <c r="AR192" s="57"/>
    </row>
    <row r="193" spans="1:44" ht="51.75" customHeight="1">
      <c r="A193" s="10"/>
      <c r="B193" s="81" t="s">
        <v>451</v>
      </c>
      <c r="C193" s="167" t="s">
        <v>324</v>
      </c>
      <c r="D193" s="168"/>
      <c r="E193" s="202" t="s">
        <v>56</v>
      </c>
      <c r="F193" s="203"/>
      <c r="G193" s="183" t="s">
        <v>325</v>
      </c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60"/>
      <c r="T193" s="81"/>
      <c r="U193" s="82" t="s">
        <v>53</v>
      </c>
      <c r="V193" s="186">
        <v>332.76</v>
      </c>
      <c r="W193" s="187"/>
      <c r="X193" s="188"/>
      <c r="Y193" s="70"/>
      <c r="Z193" s="71"/>
      <c r="AA193" s="72">
        <v>11.33</v>
      </c>
      <c r="AB193" s="164">
        <f>V193*AA193</f>
        <v>3770.1708</v>
      </c>
      <c r="AC193" s="165"/>
      <c r="AD193" s="165"/>
      <c r="AE193" s="172"/>
      <c r="AF193" s="74"/>
      <c r="AG193" s="165">
        <f>AA193*1.25</f>
        <v>14.1625</v>
      </c>
      <c r="AH193" s="166"/>
      <c r="AI193" s="189">
        <f>V193*AG193</f>
        <v>4712.7135</v>
      </c>
      <c r="AJ193" s="190"/>
      <c r="AK193" s="190"/>
      <c r="AL193" s="190"/>
      <c r="AM193" s="190"/>
      <c r="AN193" s="191"/>
      <c r="AR193" s="57"/>
    </row>
    <row r="194" spans="1:44" ht="25.5" customHeight="1">
      <c r="A194" s="10"/>
      <c r="B194" s="89">
        <v>12</v>
      </c>
      <c r="C194" s="179" t="s">
        <v>302</v>
      </c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98">
        <f>SUM(AI195:AN199)</f>
        <v>10205.782625</v>
      </c>
      <c r="AJ194" s="177"/>
      <c r="AK194" s="177"/>
      <c r="AL194" s="177"/>
      <c r="AM194" s="177"/>
      <c r="AN194" s="177"/>
      <c r="AR194" s="57"/>
    </row>
    <row r="195" spans="1:44" ht="45" customHeight="1">
      <c r="A195" s="10"/>
      <c r="B195" s="81" t="s">
        <v>452</v>
      </c>
      <c r="C195" s="167" t="s">
        <v>303</v>
      </c>
      <c r="D195" s="168"/>
      <c r="E195" s="167" t="s">
        <v>56</v>
      </c>
      <c r="F195" s="168"/>
      <c r="G195" s="158" t="s">
        <v>304</v>
      </c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60"/>
      <c r="T195" s="81"/>
      <c r="U195" s="82" t="s">
        <v>53</v>
      </c>
      <c r="V195" s="186">
        <v>17.2</v>
      </c>
      <c r="W195" s="187"/>
      <c r="X195" s="188"/>
      <c r="Y195" s="70"/>
      <c r="Z195" s="71"/>
      <c r="AA195" s="72">
        <v>284.67</v>
      </c>
      <c r="AB195" s="164">
        <f t="shared" si="16"/>
        <v>4896.3240000000005</v>
      </c>
      <c r="AC195" s="165"/>
      <c r="AD195" s="165"/>
      <c r="AE195" s="172"/>
      <c r="AF195" s="74"/>
      <c r="AG195" s="165">
        <f t="shared" si="17"/>
        <v>355.83750000000003</v>
      </c>
      <c r="AH195" s="166"/>
      <c r="AI195" s="194">
        <f t="shared" si="18"/>
        <v>6120.405000000001</v>
      </c>
      <c r="AJ195" s="195"/>
      <c r="AK195" s="195"/>
      <c r="AL195" s="195"/>
      <c r="AM195" s="195"/>
      <c r="AN195" s="197"/>
      <c r="AR195" s="57"/>
    </row>
    <row r="196" spans="1:44" ht="35.25" customHeight="1">
      <c r="A196" s="10"/>
      <c r="B196" s="81" t="s">
        <v>453</v>
      </c>
      <c r="C196" s="167" t="s">
        <v>305</v>
      </c>
      <c r="D196" s="168"/>
      <c r="E196" s="167" t="s">
        <v>56</v>
      </c>
      <c r="F196" s="168"/>
      <c r="G196" s="158" t="s">
        <v>306</v>
      </c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60"/>
      <c r="T196" s="81"/>
      <c r="U196" s="82" t="s">
        <v>5</v>
      </c>
      <c r="V196" s="186">
        <v>4</v>
      </c>
      <c r="W196" s="187"/>
      <c r="X196" s="188"/>
      <c r="Y196" s="70"/>
      <c r="Z196" s="71"/>
      <c r="AA196" s="72">
        <v>235.63</v>
      </c>
      <c r="AB196" s="164">
        <f t="shared" si="16"/>
        <v>942.52</v>
      </c>
      <c r="AC196" s="165"/>
      <c r="AD196" s="165"/>
      <c r="AE196" s="172"/>
      <c r="AF196" s="74"/>
      <c r="AG196" s="165">
        <f t="shared" si="17"/>
        <v>294.5375</v>
      </c>
      <c r="AH196" s="166"/>
      <c r="AI196" s="189">
        <f t="shared" si="18"/>
        <v>1178.15</v>
      </c>
      <c r="AJ196" s="190"/>
      <c r="AK196" s="190"/>
      <c r="AL196" s="190"/>
      <c r="AM196" s="190"/>
      <c r="AN196" s="191"/>
      <c r="AR196" s="57"/>
    </row>
    <row r="197" spans="1:40" ht="22.5" customHeight="1">
      <c r="A197" s="10"/>
      <c r="B197" s="81" t="s">
        <v>478</v>
      </c>
      <c r="C197" s="167" t="s">
        <v>474</v>
      </c>
      <c r="D197" s="168"/>
      <c r="E197" s="167" t="s">
        <v>52</v>
      </c>
      <c r="F197" s="168"/>
      <c r="G197" s="158" t="s">
        <v>475</v>
      </c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60"/>
      <c r="T197" s="212" t="s">
        <v>53</v>
      </c>
      <c r="U197" s="213"/>
      <c r="V197" s="161">
        <f>16.66+18</f>
        <v>34.66</v>
      </c>
      <c r="W197" s="162"/>
      <c r="X197" s="163"/>
      <c r="Y197" s="161">
        <v>11.11</v>
      </c>
      <c r="Z197" s="162"/>
      <c r="AA197" s="163"/>
      <c r="AB197" s="164">
        <f>V197*Y197</f>
        <v>385.07259999999997</v>
      </c>
      <c r="AC197" s="165"/>
      <c r="AD197" s="165"/>
      <c r="AE197" s="172"/>
      <c r="AF197" s="214">
        <f>Y197*1.25</f>
        <v>13.8875</v>
      </c>
      <c r="AG197" s="165"/>
      <c r="AH197" s="166"/>
      <c r="AI197" s="189">
        <f>V197*AF197</f>
        <v>481.3407499999999</v>
      </c>
      <c r="AJ197" s="190"/>
      <c r="AK197" s="190"/>
      <c r="AL197" s="190"/>
      <c r="AM197" s="190"/>
      <c r="AN197" s="191"/>
    </row>
    <row r="198" spans="1:44" ht="39" customHeight="1">
      <c r="A198" s="10"/>
      <c r="B198" s="81" t="s">
        <v>479</v>
      </c>
      <c r="C198" s="167" t="s">
        <v>476</v>
      </c>
      <c r="D198" s="168"/>
      <c r="E198" s="167" t="s">
        <v>52</v>
      </c>
      <c r="F198" s="168"/>
      <c r="G198" s="158" t="s">
        <v>477</v>
      </c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60"/>
      <c r="T198" s="81"/>
      <c r="U198" s="82" t="s">
        <v>98</v>
      </c>
      <c r="V198" s="161">
        <f>7.9*2</f>
        <v>15.8</v>
      </c>
      <c r="W198" s="162"/>
      <c r="X198" s="163"/>
      <c r="Y198" s="161">
        <v>97.63</v>
      </c>
      <c r="Z198" s="162"/>
      <c r="AA198" s="163"/>
      <c r="AB198" s="164">
        <f>V198*Y198</f>
        <v>1542.554</v>
      </c>
      <c r="AC198" s="165"/>
      <c r="AD198" s="165"/>
      <c r="AE198" s="172"/>
      <c r="AF198" s="214">
        <f>Y198*1.25</f>
        <v>122.0375</v>
      </c>
      <c r="AG198" s="165"/>
      <c r="AH198" s="166"/>
      <c r="AI198" s="189">
        <f>V198*AF198</f>
        <v>1928.1925</v>
      </c>
      <c r="AJ198" s="190"/>
      <c r="AK198" s="190"/>
      <c r="AL198" s="190"/>
      <c r="AM198" s="190"/>
      <c r="AN198" s="191"/>
      <c r="AR198" s="15"/>
    </row>
    <row r="199" spans="1:44" ht="54" customHeight="1">
      <c r="A199" s="10"/>
      <c r="B199" s="81" t="s">
        <v>497</v>
      </c>
      <c r="C199" s="167" t="s">
        <v>480</v>
      </c>
      <c r="D199" s="168"/>
      <c r="E199" s="167" t="s">
        <v>52</v>
      </c>
      <c r="F199" s="168"/>
      <c r="G199" s="158" t="s">
        <v>481</v>
      </c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60"/>
      <c r="T199" s="81"/>
      <c r="U199" s="82" t="s">
        <v>98</v>
      </c>
      <c r="V199" s="161">
        <f>5+7+5.15+7+5+10</f>
        <v>39.15</v>
      </c>
      <c r="W199" s="162"/>
      <c r="X199" s="163"/>
      <c r="Y199" s="70"/>
      <c r="Z199" s="71"/>
      <c r="AA199" s="72">
        <v>10.17</v>
      </c>
      <c r="AB199" s="164">
        <f>V199*AA199</f>
        <v>398.15549999999996</v>
      </c>
      <c r="AC199" s="165"/>
      <c r="AD199" s="165"/>
      <c r="AE199" s="172"/>
      <c r="AF199" s="214">
        <f>AA199*1.25</f>
        <v>12.7125</v>
      </c>
      <c r="AG199" s="165"/>
      <c r="AH199" s="166"/>
      <c r="AI199" s="309">
        <f>V199*AF199</f>
        <v>497.694375</v>
      </c>
      <c r="AJ199" s="310"/>
      <c r="AK199" s="310"/>
      <c r="AL199" s="310"/>
      <c r="AM199" s="310"/>
      <c r="AN199" s="311"/>
      <c r="AR199" s="15"/>
    </row>
    <row r="200" spans="1:44" ht="23.25" customHeight="1">
      <c r="A200" s="10"/>
      <c r="B200" s="76"/>
      <c r="C200" s="327" t="s">
        <v>455</v>
      </c>
      <c r="D200" s="327"/>
      <c r="E200" s="327"/>
      <c r="F200" s="327"/>
      <c r="G200" s="327"/>
      <c r="H200" s="327"/>
      <c r="I200" s="327"/>
      <c r="J200" s="327"/>
      <c r="K200" s="327"/>
      <c r="L200" s="327"/>
      <c r="M200" s="327"/>
      <c r="N200" s="327"/>
      <c r="O200" s="327"/>
      <c r="P200" s="327"/>
      <c r="Q200" s="327"/>
      <c r="R200" s="327"/>
      <c r="S200" s="327"/>
      <c r="T200" s="327"/>
      <c r="U200" s="327"/>
      <c r="V200" s="327"/>
      <c r="W200" s="327"/>
      <c r="X200" s="327"/>
      <c r="Y200" s="327"/>
      <c r="Z200" s="327"/>
      <c r="AA200" s="327"/>
      <c r="AB200" s="327"/>
      <c r="AC200" s="327"/>
      <c r="AD200" s="327"/>
      <c r="AE200" s="328"/>
      <c r="AF200" s="321">
        <f>AI30+AI38+AI48+AI54+AI57+AI62+AI88+AI164+AI174+AI179+AI188+AI194</f>
        <v>600809.8596249999</v>
      </c>
      <c r="AG200" s="322"/>
      <c r="AH200" s="322"/>
      <c r="AI200" s="322"/>
      <c r="AJ200" s="322"/>
      <c r="AK200" s="322"/>
      <c r="AL200" s="322"/>
      <c r="AM200" s="322"/>
      <c r="AN200" s="323"/>
      <c r="AR200" s="15"/>
    </row>
    <row r="201" spans="1:40" ht="12" customHeight="1">
      <c r="A201" s="10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</row>
    <row r="202" spans="1:40" ht="12" customHeight="1">
      <c r="A202" s="10"/>
      <c r="B202" s="17"/>
      <c r="C202" s="17"/>
      <c r="D202" s="17"/>
      <c r="E202" s="17"/>
      <c r="F202" s="313" t="s">
        <v>43</v>
      </c>
      <c r="G202" s="313"/>
      <c r="H202" s="313"/>
      <c r="I202" s="313"/>
      <c r="J202" s="313"/>
      <c r="K202" s="313"/>
      <c r="L202" s="313"/>
      <c r="M202" s="313"/>
      <c r="N202" s="313"/>
      <c r="O202" s="313"/>
      <c r="P202" s="313"/>
      <c r="Q202" s="313"/>
      <c r="R202" s="313"/>
      <c r="S202" s="313"/>
      <c r="T202" s="313"/>
      <c r="U202" s="313"/>
      <c r="V202" s="313"/>
      <c r="W202" s="313"/>
      <c r="X202" s="313"/>
      <c r="Y202" s="313"/>
      <c r="Z202" s="313"/>
      <c r="AA202" s="313"/>
      <c r="AB202" s="313"/>
      <c r="AC202" s="313"/>
      <c r="AD202" s="313"/>
      <c r="AE202" s="313"/>
      <c r="AF202" s="313"/>
      <c r="AG202" s="313"/>
      <c r="AH202" s="313"/>
      <c r="AI202" s="313"/>
      <c r="AJ202" s="313"/>
      <c r="AK202" s="313"/>
      <c r="AL202" s="313"/>
      <c r="AM202" s="313"/>
      <c r="AN202" s="17"/>
    </row>
    <row r="203" spans="1:40" ht="12" customHeight="1">
      <c r="A203" s="10"/>
      <c r="B203" s="17"/>
      <c r="C203" s="17"/>
      <c r="D203" s="17"/>
      <c r="E203" s="17"/>
      <c r="F203" s="313"/>
      <c r="G203" s="313"/>
      <c r="H203" s="313"/>
      <c r="I203" s="313"/>
      <c r="J203" s="313"/>
      <c r="K203" s="313"/>
      <c r="L203" s="313"/>
      <c r="M203" s="313"/>
      <c r="N203" s="313"/>
      <c r="O203" s="313"/>
      <c r="P203" s="313"/>
      <c r="Q203" s="313"/>
      <c r="R203" s="313"/>
      <c r="S203" s="313"/>
      <c r="T203" s="313"/>
      <c r="U203" s="313"/>
      <c r="V203" s="313"/>
      <c r="W203" s="313"/>
      <c r="X203" s="313"/>
      <c r="Y203" s="313"/>
      <c r="Z203" s="313"/>
      <c r="AA203" s="313"/>
      <c r="AB203" s="313"/>
      <c r="AC203" s="313"/>
      <c r="AD203" s="313"/>
      <c r="AE203" s="313"/>
      <c r="AF203" s="313"/>
      <c r="AG203" s="313"/>
      <c r="AH203" s="313"/>
      <c r="AI203" s="313"/>
      <c r="AJ203" s="313"/>
      <c r="AK203" s="313"/>
      <c r="AL203" s="313"/>
      <c r="AM203" s="313"/>
      <c r="AN203" s="17"/>
    </row>
    <row r="204" spans="1:40" ht="12" customHeight="1">
      <c r="A204" s="10"/>
      <c r="B204" s="17"/>
      <c r="C204" s="17"/>
      <c r="D204" s="17"/>
      <c r="E204" s="17"/>
      <c r="F204" s="313"/>
      <c r="G204" s="313"/>
      <c r="H204" s="313"/>
      <c r="I204" s="313"/>
      <c r="J204" s="313"/>
      <c r="K204" s="313"/>
      <c r="L204" s="313"/>
      <c r="M204" s="313"/>
      <c r="N204" s="313"/>
      <c r="O204" s="313"/>
      <c r="P204" s="313"/>
      <c r="Q204" s="313"/>
      <c r="R204" s="313"/>
      <c r="S204" s="313"/>
      <c r="T204" s="313"/>
      <c r="U204" s="313"/>
      <c r="V204" s="313"/>
      <c r="W204" s="313"/>
      <c r="X204" s="313"/>
      <c r="Y204" s="313"/>
      <c r="Z204" s="313"/>
      <c r="AA204" s="313"/>
      <c r="AB204" s="313"/>
      <c r="AC204" s="313"/>
      <c r="AD204" s="313"/>
      <c r="AE204" s="313"/>
      <c r="AF204" s="313"/>
      <c r="AG204" s="313"/>
      <c r="AH204" s="313"/>
      <c r="AI204" s="313"/>
      <c r="AJ204" s="313"/>
      <c r="AK204" s="313"/>
      <c r="AL204" s="313"/>
      <c r="AM204" s="313"/>
      <c r="AN204" s="17"/>
    </row>
    <row r="205" spans="1:48" s="3" customFormat="1" ht="18">
      <c r="A205" s="10"/>
      <c r="B205" s="17"/>
      <c r="C205" s="17"/>
      <c r="D205" s="17"/>
      <c r="E205" s="17"/>
      <c r="F205" s="313"/>
      <c r="G205" s="313"/>
      <c r="H205" s="313"/>
      <c r="I205" s="313"/>
      <c r="J205" s="313"/>
      <c r="K205" s="313"/>
      <c r="L205" s="313"/>
      <c r="M205" s="313"/>
      <c r="N205" s="313"/>
      <c r="O205" s="313"/>
      <c r="P205" s="313"/>
      <c r="Q205" s="313"/>
      <c r="R205" s="313"/>
      <c r="S205" s="313"/>
      <c r="T205" s="313"/>
      <c r="U205" s="313"/>
      <c r="V205" s="313"/>
      <c r="W205" s="313"/>
      <c r="X205" s="313"/>
      <c r="Y205" s="313"/>
      <c r="Z205" s="313"/>
      <c r="AA205" s="313"/>
      <c r="AB205" s="313"/>
      <c r="AC205" s="313"/>
      <c r="AD205" s="313"/>
      <c r="AE205" s="313"/>
      <c r="AF205" s="313"/>
      <c r="AG205" s="313"/>
      <c r="AH205" s="313"/>
      <c r="AI205" s="313"/>
      <c r="AJ205" s="313"/>
      <c r="AK205" s="313"/>
      <c r="AL205" s="313"/>
      <c r="AM205" s="313"/>
      <c r="AN205" s="17"/>
      <c r="AV205" s="7"/>
    </row>
    <row r="206" spans="1:48" s="11" customFormat="1" ht="12" customHeight="1">
      <c r="A206" s="10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V206" s="12"/>
    </row>
    <row r="207" spans="1:40" ht="12" customHeight="1">
      <c r="A207" s="10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</row>
    <row r="208" spans="1:40" ht="12" customHeight="1">
      <c r="A208" s="10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</row>
    <row r="209" spans="1:44" ht="18">
      <c r="A209" s="10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17"/>
      <c r="AG209" s="17"/>
      <c r="AH209" s="17"/>
      <c r="AI209" s="17"/>
      <c r="AJ209" s="17"/>
      <c r="AK209" s="17"/>
      <c r="AL209" s="17"/>
      <c r="AM209" s="17"/>
      <c r="AN209" s="17"/>
      <c r="AR209" s="57"/>
    </row>
    <row r="210" spans="1:40" ht="6" customHeight="1">
      <c r="A210" s="10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</row>
    <row r="211" spans="1:40" ht="24.75" customHeight="1">
      <c r="A211" s="10"/>
      <c r="B211" s="17"/>
      <c r="C211" s="17"/>
      <c r="D211" s="17"/>
      <c r="E211" s="312" t="s">
        <v>7</v>
      </c>
      <c r="F211" s="312"/>
      <c r="G211" s="312"/>
      <c r="H211" s="312"/>
      <c r="I211" s="312"/>
      <c r="J211" s="312"/>
      <c r="K211" s="312"/>
      <c r="L211" s="312"/>
      <c r="M211" s="312" t="s">
        <v>485</v>
      </c>
      <c r="N211" s="312"/>
      <c r="O211" s="312"/>
      <c r="P211" s="312"/>
      <c r="Q211" s="312"/>
      <c r="R211" s="312"/>
      <c r="S211" s="312"/>
      <c r="T211" s="312"/>
      <c r="U211" s="312"/>
      <c r="V211" s="312"/>
      <c r="W211" s="312"/>
      <c r="X211" s="312"/>
      <c r="Y211" s="312"/>
      <c r="Z211" s="312"/>
      <c r="AA211" s="312"/>
      <c r="AB211" s="312"/>
      <c r="AC211" s="312"/>
      <c r="AD211" s="312"/>
      <c r="AE211" s="312"/>
      <c r="AF211" s="17"/>
      <c r="AG211" s="17"/>
      <c r="AH211" s="17"/>
      <c r="AI211" s="17"/>
      <c r="AJ211" s="17"/>
      <c r="AK211" s="17"/>
      <c r="AL211" s="17"/>
      <c r="AM211" s="17"/>
      <c r="AN211" s="17"/>
    </row>
    <row r="212" spans="1:40" ht="15.75" customHeight="1">
      <c r="A212" s="10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312" t="s">
        <v>454</v>
      </c>
      <c r="N212" s="312"/>
      <c r="O212" s="312"/>
      <c r="P212" s="312"/>
      <c r="Q212" s="312"/>
      <c r="R212" s="312"/>
      <c r="S212" s="312"/>
      <c r="T212" s="312"/>
      <c r="U212" s="312"/>
      <c r="V212" s="312"/>
      <c r="W212" s="312"/>
      <c r="X212" s="312"/>
      <c r="Y212" s="312"/>
      <c r="Z212" s="312"/>
      <c r="AA212" s="312"/>
      <c r="AB212" s="312"/>
      <c r="AC212" s="312"/>
      <c r="AD212" s="312"/>
      <c r="AE212" s="312"/>
      <c r="AF212" s="17"/>
      <c r="AG212" s="17"/>
      <c r="AH212" s="17"/>
      <c r="AI212" s="17"/>
      <c r="AJ212" s="17"/>
      <c r="AK212" s="17"/>
      <c r="AL212" s="17"/>
      <c r="AM212" s="17"/>
      <c r="AN212" s="17"/>
    </row>
    <row r="213" spans="1:40" ht="21.75" customHeight="1">
      <c r="A213" s="10"/>
      <c r="B213" s="17"/>
      <c r="C213" s="17"/>
      <c r="D213" s="17"/>
      <c r="E213" s="17"/>
      <c r="F213" s="17" t="s">
        <v>13</v>
      </c>
      <c r="G213" s="17"/>
      <c r="H213" s="17"/>
      <c r="I213" s="312"/>
      <c r="J213" s="312"/>
      <c r="K213" s="312"/>
      <c r="L213" s="312"/>
      <c r="M213" s="312"/>
      <c r="N213" s="312"/>
      <c r="O213" s="312"/>
      <c r="P213" s="17"/>
      <c r="Q213" s="17"/>
      <c r="R213" s="17"/>
      <c r="S213" s="312" t="s">
        <v>486</v>
      </c>
      <c r="T213" s="312"/>
      <c r="U213" s="312"/>
      <c r="V213" s="312"/>
      <c r="W213" s="312"/>
      <c r="X213" s="312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</row>
    <row r="214" spans="1:40" ht="21" customHeight="1">
      <c r="A214" s="10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</row>
    <row r="215" spans="1:40" ht="12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</row>
    <row r="216" spans="1:40" ht="12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</row>
    <row r="217" spans="1:40" ht="12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</row>
    <row r="218" spans="1:40" ht="12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</row>
    <row r="219" spans="1:40" ht="12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</row>
    <row r="220" spans="1:40" ht="12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</row>
    <row r="221" spans="1:40" ht="12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</row>
    <row r="222" spans="1:40" ht="12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</row>
    <row r="223" spans="1:40" ht="12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</row>
    <row r="224" spans="1:40" ht="12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</row>
    <row r="225" spans="1:40" ht="12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</row>
    <row r="226" spans="1:40" ht="12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</row>
    <row r="227" spans="1:40" ht="12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</row>
    <row r="228" spans="1:40" ht="12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</row>
    <row r="229" spans="1:40" ht="12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</row>
    <row r="230" spans="1:40" ht="12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</row>
    <row r="231" spans="1:40" ht="12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</row>
    <row r="232" spans="1:40" ht="12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</row>
    <row r="233" spans="1:40" ht="12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</row>
    <row r="234" spans="1:40" ht="12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</row>
    <row r="235" spans="1:40" ht="12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</row>
    <row r="236" spans="1:40" ht="12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</row>
    <row r="237" spans="1:40" ht="12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</row>
    <row r="238" spans="1:40" ht="12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</row>
    <row r="239" spans="1:40" ht="12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</row>
    <row r="240" spans="1:40" ht="12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</row>
    <row r="241" spans="1:40" ht="12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</row>
    <row r="242" spans="1:40" ht="12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</row>
    <row r="243" spans="1:40" ht="12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</row>
    <row r="244" spans="1:40" ht="12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</row>
    <row r="245" spans="1:40" ht="12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</row>
    <row r="246" spans="1:40" ht="12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</row>
    <row r="247" spans="1:40" ht="12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</row>
    <row r="248" spans="1:40" ht="12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</row>
    <row r="249" spans="1:40" ht="12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</row>
    <row r="250" spans="1:40" ht="12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</row>
    <row r="251" spans="1:40" ht="12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</row>
    <row r="252" spans="1:40" ht="12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</row>
    <row r="253" spans="1:40" ht="12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</row>
    <row r="254" spans="1:40" ht="12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</row>
    <row r="255" spans="1:40" ht="12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</row>
  </sheetData>
  <sheetProtection insertRows="0" selectLockedCells="1"/>
  <mergeCells count="1211">
    <mergeCell ref="G193:S193"/>
    <mergeCell ref="AI61:AN61"/>
    <mergeCell ref="S213:X213"/>
    <mergeCell ref="C87:D87"/>
    <mergeCell ref="E87:F87"/>
    <mergeCell ref="G87:S87"/>
    <mergeCell ref="V87:X87"/>
    <mergeCell ref="AB87:AE87"/>
    <mergeCell ref="E211:L211"/>
    <mergeCell ref="C200:AE200"/>
    <mergeCell ref="E193:F193"/>
    <mergeCell ref="C61:D61"/>
    <mergeCell ref="E61:F61"/>
    <mergeCell ref="G61:S61"/>
    <mergeCell ref="V61:X61"/>
    <mergeCell ref="AB61:AE61"/>
    <mergeCell ref="AG61:AH61"/>
    <mergeCell ref="AF200:AN200"/>
    <mergeCell ref="AI174:AN174"/>
    <mergeCell ref="C179:AH179"/>
    <mergeCell ref="AI179:AN179"/>
    <mergeCell ref="C188:AH188"/>
    <mergeCell ref="AI188:AN188"/>
    <mergeCell ref="AI194:AN194"/>
    <mergeCell ref="E199:F199"/>
    <mergeCell ref="AI192:AN192"/>
    <mergeCell ref="C193:D193"/>
    <mergeCell ref="C62:AH62"/>
    <mergeCell ref="AI62:AN62"/>
    <mergeCell ref="AG52:AH52"/>
    <mergeCell ref="C56:D56"/>
    <mergeCell ref="E56:F56"/>
    <mergeCell ref="G56:S56"/>
    <mergeCell ref="V56:X56"/>
    <mergeCell ref="AG56:AH56"/>
    <mergeCell ref="AI56:AN56"/>
    <mergeCell ref="T56:U56"/>
    <mergeCell ref="V193:X193"/>
    <mergeCell ref="AB193:AE193"/>
    <mergeCell ref="AG193:AH193"/>
    <mergeCell ref="AI193:AN193"/>
    <mergeCell ref="V192:X192"/>
    <mergeCell ref="AI46:AN46"/>
    <mergeCell ref="AB51:AE51"/>
    <mergeCell ref="AI48:AN48"/>
    <mergeCell ref="AB55:AE55"/>
    <mergeCell ref="AI51:AN51"/>
    <mergeCell ref="C52:D52"/>
    <mergeCell ref="C51:D51"/>
    <mergeCell ref="E51:F51"/>
    <mergeCell ref="T51:U51"/>
    <mergeCell ref="V51:X51"/>
    <mergeCell ref="Y51:AA51"/>
    <mergeCell ref="G52:S52"/>
    <mergeCell ref="C46:D46"/>
    <mergeCell ref="C47:D47"/>
    <mergeCell ref="E47:F47"/>
    <mergeCell ref="V47:X47"/>
    <mergeCell ref="C45:D45"/>
    <mergeCell ref="G45:S45"/>
    <mergeCell ref="G46:S46"/>
    <mergeCell ref="E46:F46"/>
    <mergeCell ref="E45:F45"/>
    <mergeCell ref="T46:U46"/>
    <mergeCell ref="C43:D43"/>
    <mergeCell ref="E43:F43"/>
    <mergeCell ref="V43:X43"/>
    <mergeCell ref="AB43:AE43"/>
    <mergeCell ref="E39:F39"/>
    <mergeCell ref="G39:S39"/>
    <mergeCell ref="V39:X39"/>
    <mergeCell ref="C41:D41"/>
    <mergeCell ref="G43:S43"/>
    <mergeCell ref="G41:S41"/>
    <mergeCell ref="C32:D32"/>
    <mergeCell ref="E32:F32"/>
    <mergeCell ref="AB32:AE32"/>
    <mergeCell ref="V32:X32"/>
    <mergeCell ref="AF32:AH32"/>
    <mergeCell ref="AF33:AH33"/>
    <mergeCell ref="G33:S33"/>
    <mergeCell ref="T32:U32"/>
    <mergeCell ref="V33:X33"/>
    <mergeCell ref="AI31:AN31"/>
    <mergeCell ref="AB31:AE31"/>
    <mergeCell ref="AF31:AH31"/>
    <mergeCell ref="Y31:AA31"/>
    <mergeCell ref="AB41:AE41"/>
    <mergeCell ref="AF37:AH37"/>
    <mergeCell ref="AI39:AN39"/>
    <mergeCell ref="Y33:AA33"/>
    <mergeCell ref="Y36:AA36"/>
    <mergeCell ref="AB36:AE36"/>
    <mergeCell ref="AI199:AN199"/>
    <mergeCell ref="AI78:AN78"/>
    <mergeCell ref="E55:F55"/>
    <mergeCell ref="I213:O213"/>
    <mergeCell ref="M212:AE212"/>
    <mergeCell ref="M211:AE211"/>
    <mergeCell ref="AB199:AE199"/>
    <mergeCell ref="F202:AM205"/>
    <mergeCell ref="E192:F192"/>
    <mergeCell ref="G192:S192"/>
    <mergeCell ref="Y198:AA198"/>
    <mergeCell ref="Y197:AA197"/>
    <mergeCell ref="AB53:AE53"/>
    <mergeCell ref="AB192:AE192"/>
    <mergeCell ref="Y53:AA53"/>
    <mergeCell ref="C194:AH194"/>
    <mergeCell ref="E58:F58"/>
    <mergeCell ref="V58:X58"/>
    <mergeCell ref="V198:X198"/>
    <mergeCell ref="AG78:AH78"/>
    <mergeCell ref="C199:D199"/>
    <mergeCell ref="AF199:AH199"/>
    <mergeCell ref="AB198:AE198"/>
    <mergeCell ref="AB46:AE46"/>
    <mergeCell ref="AB197:AE197"/>
    <mergeCell ref="AB52:AE52"/>
    <mergeCell ref="AF46:AH46"/>
    <mergeCell ref="AB50:AE50"/>
    <mergeCell ref="C53:D53"/>
    <mergeCell ref="T53:U53"/>
    <mergeCell ref="Y44:AA44"/>
    <mergeCell ref="AG39:AH39"/>
    <mergeCell ref="AI43:AN43"/>
    <mergeCell ref="AI41:AN41"/>
    <mergeCell ref="AF42:AH42"/>
    <mergeCell ref="AB39:AE39"/>
    <mergeCell ref="AI42:AM42"/>
    <mergeCell ref="AF41:AH41"/>
    <mergeCell ref="AB42:AE42"/>
    <mergeCell ref="AI44:AN44"/>
    <mergeCell ref="W22:X22"/>
    <mergeCell ref="Y27:AN27"/>
    <mergeCell ref="AJ18:AN19"/>
    <mergeCell ref="W23:X23"/>
    <mergeCell ref="AI29:AN29"/>
    <mergeCell ref="AB37:AE37"/>
    <mergeCell ref="AI37:AN37"/>
    <mergeCell ref="Y34:AA34"/>
    <mergeCell ref="V34:X34"/>
    <mergeCell ref="Y37:AA37"/>
    <mergeCell ref="Y20:AN25"/>
    <mergeCell ref="L25:M25"/>
    <mergeCell ref="Y29:AA29"/>
    <mergeCell ref="K18:P19"/>
    <mergeCell ref="O25:P25"/>
    <mergeCell ref="W20:X20"/>
    <mergeCell ref="L20:M20"/>
    <mergeCell ref="O20:P20"/>
    <mergeCell ref="W25:X25"/>
    <mergeCell ref="L22:M22"/>
    <mergeCell ref="AE8:AN8"/>
    <mergeCell ref="X14:AF14"/>
    <mergeCell ref="AG14:AN14"/>
    <mergeCell ref="B11:W11"/>
    <mergeCell ref="B14:W14"/>
    <mergeCell ref="AM11:AN11"/>
    <mergeCell ref="B8:AD8"/>
    <mergeCell ref="N2:AF3"/>
    <mergeCell ref="AE5:AN5"/>
    <mergeCell ref="Y28:AE28"/>
    <mergeCell ref="AF28:AN28"/>
    <mergeCell ref="Q18:X19"/>
    <mergeCell ref="X11:AL11"/>
    <mergeCell ref="W21:X21"/>
    <mergeCell ref="O21:P21"/>
    <mergeCell ref="O22:P22"/>
    <mergeCell ref="O24:P24"/>
    <mergeCell ref="B5:Y5"/>
    <mergeCell ref="Y18:AI19"/>
    <mergeCell ref="AB29:AE29"/>
    <mergeCell ref="B27:B29"/>
    <mergeCell ref="E28:F28"/>
    <mergeCell ref="L23:M23"/>
    <mergeCell ref="O23:P23"/>
    <mergeCell ref="L24:M24"/>
    <mergeCell ref="L21:M21"/>
    <mergeCell ref="W24:X24"/>
    <mergeCell ref="T31:U31"/>
    <mergeCell ref="V31:X31"/>
    <mergeCell ref="G27:S29"/>
    <mergeCell ref="T27:U29"/>
    <mergeCell ref="V27:X29"/>
    <mergeCell ref="AF29:AH29"/>
    <mergeCell ref="C31:D31"/>
    <mergeCell ref="E31:F31"/>
    <mergeCell ref="E34:F34"/>
    <mergeCell ref="E37:F37"/>
    <mergeCell ref="G31:S31"/>
    <mergeCell ref="G34:S34"/>
    <mergeCell ref="G32:S32"/>
    <mergeCell ref="C33:D33"/>
    <mergeCell ref="E33:F33"/>
    <mergeCell ref="E35:F35"/>
    <mergeCell ref="C34:D34"/>
    <mergeCell ref="C50:D50"/>
    <mergeCell ref="C37:D37"/>
    <mergeCell ref="C42:D42"/>
    <mergeCell ref="C44:D44"/>
    <mergeCell ref="C35:D35"/>
    <mergeCell ref="C39:D39"/>
    <mergeCell ref="C48:AH48"/>
    <mergeCell ref="E44:F44"/>
    <mergeCell ref="Y41:AA41"/>
    <mergeCell ref="C36:D36"/>
    <mergeCell ref="E36:F36"/>
    <mergeCell ref="T44:U44"/>
    <mergeCell ref="E52:F52"/>
    <mergeCell ref="G198:S198"/>
    <mergeCell ref="G55:S55"/>
    <mergeCell ref="T55:U55"/>
    <mergeCell ref="E41:F41"/>
    <mergeCell ref="C55:D55"/>
    <mergeCell ref="E197:F197"/>
    <mergeCell ref="E42:F42"/>
    <mergeCell ref="V44:X44"/>
    <mergeCell ref="E53:F53"/>
    <mergeCell ref="C54:AH54"/>
    <mergeCell ref="AB56:AE56"/>
    <mergeCell ref="AG43:AH43"/>
    <mergeCell ref="AB44:AE44"/>
    <mergeCell ref="AG44:AH44"/>
    <mergeCell ref="V52:X52"/>
    <mergeCell ref="T45:U45"/>
    <mergeCell ref="G51:S51"/>
    <mergeCell ref="V41:X41"/>
    <mergeCell ref="G44:S44"/>
    <mergeCell ref="G50:S50"/>
    <mergeCell ref="V42:X42"/>
    <mergeCell ref="V45:X45"/>
    <mergeCell ref="G47:S47"/>
    <mergeCell ref="V46:X46"/>
    <mergeCell ref="V36:X36"/>
    <mergeCell ref="G42:S42"/>
    <mergeCell ref="G36:S36"/>
    <mergeCell ref="T37:U37"/>
    <mergeCell ref="G37:S37"/>
    <mergeCell ref="T41:U41"/>
    <mergeCell ref="V37:X37"/>
    <mergeCell ref="G40:S40"/>
    <mergeCell ref="V40:X40"/>
    <mergeCell ref="T34:U34"/>
    <mergeCell ref="G35:S35"/>
    <mergeCell ref="V35:X35"/>
    <mergeCell ref="AI32:AN32"/>
    <mergeCell ref="AI33:AN33"/>
    <mergeCell ref="AB33:AE33"/>
    <mergeCell ref="AI35:AN35"/>
    <mergeCell ref="T35:U35"/>
    <mergeCell ref="Y35:AA35"/>
    <mergeCell ref="AB34:AE34"/>
    <mergeCell ref="AF34:AH34"/>
    <mergeCell ref="AF36:AH36"/>
    <mergeCell ref="AF35:AH35"/>
    <mergeCell ref="AB35:AE35"/>
    <mergeCell ref="AI34:AN34"/>
    <mergeCell ref="AI36:AN36"/>
    <mergeCell ref="Y45:AA45"/>
    <mergeCell ref="AI50:AN50"/>
    <mergeCell ref="AB45:AE45"/>
    <mergeCell ref="AG51:AH51"/>
    <mergeCell ref="AB47:AE47"/>
    <mergeCell ref="AF47:AH47"/>
    <mergeCell ref="AI47:AN47"/>
    <mergeCell ref="Y49:AA49"/>
    <mergeCell ref="AI45:AN45"/>
    <mergeCell ref="AF45:AH45"/>
    <mergeCell ref="AI53:AN53"/>
    <mergeCell ref="AF53:AH53"/>
    <mergeCell ref="Y55:AA55"/>
    <mergeCell ref="V55:X55"/>
    <mergeCell ref="AF58:AH58"/>
    <mergeCell ref="AG189:AH189"/>
    <mergeCell ref="AG77:AH77"/>
    <mergeCell ref="AI90:AN90"/>
    <mergeCell ref="AI54:AN54"/>
    <mergeCell ref="C57:AH57"/>
    <mergeCell ref="AF198:AH198"/>
    <mergeCell ref="AI60:AN60"/>
    <mergeCell ref="AI58:AN58"/>
    <mergeCell ref="AI55:AN55"/>
    <mergeCell ref="AI59:AN59"/>
    <mergeCell ref="AF59:AH59"/>
    <mergeCell ref="AF55:AH55"/>
    <mergeCell ref="AI198:AN198"/>
    <mergeCell ref="AF197:AH197"/>
    <mergeCell ref="AI57:AN57"/>
    <mergeCell ref="C197:D197"/>
    <mergeCell ref="G197:S197"/>
    <mergeCell ref="T197:U197"/>
    <mergeCell ref="V197:X197"/>
    <mergeCell ref="AI77:AN77"/>
    <mergeCell ref="E78:F78"/>
    <mergeCell ref="G78:S78"/>
    <mergeCell ref="V78:X78"/>
    <mergeCell ref="AB78:AE78"/>
    <mergeCell ref="AG192:AH192"/>
    <mergeCell ref="C192:D192"/>
    <mergeCell ref="T36:U36"/>
    <mergeCell ref="G49:S49"/>
    <mergeCell ref="V49:X49"/>
    <mergeCell ref="AB49:AE49"/>
    <mergeCell ref="C59:D59"/>
    <mergeCell ref="E59:F59"/>
    <mergeCell ref="G59:S59"/>
    <mergeCell ref="V59:X59"/>
    <mergeCell ref="C58:D58"/>
    <mergeCell ref="Y46:AA46"/>
    <mergeCell ref="C60:D60"/>
    <mergeCell ref="E60:F60"/>
    <mergeCell ref="V60:X60"/>
    <mergeCell ref="AB60:AE60"/>
    <mergeCell ref="AF60:AH60"/>
    <mergeCell ref="E50:F50"/>
    <mergeCell ref="G53:S53"/>
    <mergeCell ref="V53:X53"/>
    <mergeCell ref="AB58:AE58"/>
    <mergeCell ref="AI49:AN49"/>
    <mergeCell ref="T49:U49"/>
    <mergeCell ref="AF49:AH49"/>
    <mergeCell ref="C49:D49"/>
    <mergeCell ref="E49:F49"/>
    <mergeCell ref="Y50:AA50"/>
    <mergeCell ref="V50:X50"/>
    <mergeCell ref="AF50:AH50"/>
    <mergeCell ref="T50:U50"/>
    <mergeCell ref="G63:S63"/>
    <mergeCell ref="AB59:AE59"/>
    <mergeCell ref="G58:S58"/>
    <mergeCell ref="G60:S60"/>
    <mergeCell ref="AI52:AN52"/>
    <mergeCell ref="G64:S64"/>
    <mergeCell ref="V64:X64"/>
    <mergeCell ref="AB64:AE64"/>
    <mergeCell ref="AG64:AH64"/>
    <mergeCell ref="AI64:AN64"/>
    <mergeCell ref="G189:S189"/>
    <mergeCell ref="G190:S190"/>
    <mergeCell ref="C64:D64"/>
    <mergeCell ref="E64:F64"/>
    <mergeCell ref="C110:D110"/>
    <mergeCell ref="E110:F110"/>
    <mergeCell ref="G110:S110"/>
    <mergeCell ref="C113:D113"/>
    <mergeCell ref="C190:D190"/>
    <mergeCell ref="C75:D75"/>
    <mergeCell ref="E75:F75"/>
    <mergeCell ref="AI74:AN74"/>
    <mergeCell ref="C74:D74"/>
    <mergeCell ref="E74:F74"/>
    <mergeCell ref="AI66:AN66"/>
    <mergeCell ref="E190:F190"/>
    <mergeCell ref="V190:X190"/>
    <mergeCell ref="AB190:AE190"/>
    <mergeCell ref="AI190:AN190"/>
    <mergeCell ref="C189:D189"/>
    <mergeCell ref="E189:F189"/>
    <mergeCell ref="V189:X189"/>
    <mergeCell ref="AG190:AH190"/>
    <mergeCell ref="AG74:AH74"/>
    <mergeCell ref="G75:S75"/>
    <mergeCell ref="G74:S74"/>
    <mergeCell ref="V74:X74"/>
    <mergeCell ref="AB75:AE75"/>
    <mergeCell ref="AB74:AE74"/>
    <mergeCell ref="AB113:AE113"/>
    <mergeCell ref="AB189:AE189"/>
    <mergeCell ref="V113:X113"/>
    <mergeCell ref="AI189:AN189"/>
    <mergeCell ref="AG87:AH87"/>
    <mergeCell ref="AI87:AN87"/>
    <mergeCell ref="AB96:AE96"/>
    <mergeCell ref="V184:X184"/>
    <mergeCell ref="AB114:AE114"/>
    <mergeCell ref="AI109:AN109"/>
    <mergeCell ref="AI75:AN75"/>
    <mergeCell ref="AG92:AH92"/>
    <mergeCell ref="V75:X75"/>
    <mergeCell ref="AG75:AH75"/>
    <mergeCell ref="C77:D77"/>
    <mergeCell ref="G77:S77"/>
    <mergeCell ref="V77:X77"/>
    <mergeCell ref="AB77:AE77"/>
    <mergeCell ref="C78:D78"/>
    <mergeCell ref="AG91:AH91"/>
    <mergeCell ref="V110:X110"/>
    <mergeCell ref="V81:X81"/>
    <mergeCell ref="AB81:AE81"/>
    <mergeCell ref="AI196:AN196"/>
    <mergeCell ref="E76:F76"/>
    <mergeCell ref="G76:S76"/>
    <mergeCell ref="V76:X76"/>
    <mergeCell ref="AB76:AE76"/>
    <mergeCell ref="AG76:AH76"/>
    <mergeCell ref="G176:S176"/>
    <mergeCell ref="AI76:AN76"/>
    <mergeCell ref="E77:F77"/>
    <mergeCell ref="AI92:AN92"/>
    <mergeCell ref="E195:F195"/>
    <mergeCell ref="E89:F89"/>
    <mergeCell ref="G89:S89"/>
    <mergeCell ref="V89:X89"/>
    <mergeCell ref="AB89:AE89"/>
    <mergeCell ref="AG89:AH89"/>
    <mergeCell ref="AI195:AN195"/>
    <mergeCell ref="G195:S195"/>
    <mergeCell ref="V195:X195"/>
    <mergeCell ref="AB195:AE195"/>
    <mergeCell ref="G184:S184"/>
    <mergeCell ref="AI89:AN89"/>
    <mergeCell ref="C92:D92"/>
    <mergeCell ref="E92:F92"/>
    <mergeCell ref="G92:S92"/>
    <mergeCell ref="AG90:AH90"/>
    <mergeCell ref="E109:F109"/>
    <mergeCell ref="C198:D198"/>
    <mergeCell ref="E198:F198"/>
    <mergeCell ref="AI197:AN197"/>
    <mergeCell ref="V92:X92"/>
    <mergeCell ref="AB92:AE92"/>
    <mergeCell ref="C89:D89"/>
    <mergeCell ref="AG195:AH195"/>
    <mergeCell ref="C196:D196"/>
    <mergeCell ref="E196:F196"/>
    <mergeCell ref="G196:S196"/>
    <mergeCell ref="V196:X196"/>
    <mergeCell ref="AG196:AH196"/>
    <mergeCell ref="AB196:AE196"/>
    <mergeCell ref="C195:D195"/>
    <mergeCell ref="C109:D109"/>
    <mergeCell ref="C90:D90"/>
    <mergeCell ref="E90:F90"/>
    <mergeCell ref="G90:S90"/>
    <mergeCell ref="V90:X90"/>
    <mergeCell ref="AB90:AE90"/>
    <mergeCell ref="AB109:AE109"/>
    <mergeCell ref="AG109:AH109"/>
    <mergeCell ref="AG93:AH93"/>
    <mergeCell ref="G95:S95"/>
    <mergeCell ref="V95:X95"/>
    <mergeCell ref="AB95:AE95"/>
    <mergeCell ref="AG95:AH95"/>
    <mergeCell ref="G98:S98"/>
    <mergeCell ref="AI91:AN91"/>
    <mergeCell ref="AB110:AE110"/>
    <mergeCell ref="AG110:AH110"/>
    <mergeCell ref="AI110:AN110"/>
    <mergeCell ref="C111:D111"/>
    <mergeCell ref="E111:F111"/>
    <mergeCell ref="G111:S111"/>
    <mergeCell ref="V111:X111"/>
    <mergeCell ref="AB111:AE111"/>
    <mergeCell ref="AG111:AH111"/>
    <mergeCell ref="AI113:AN113"/>
    <mergeCell ref="AI111:AN111"/>
    <mergeCell ref="C112:D112"/>
    <mergeCell ref="E112:F112"/>
    <mergeCell ref="G112:S112"/>
    <mergeCell ref="V112:X112"/>
    <mergeCell ref="AB112:AE112"/>
    <mergeCell ref="AG112:AH112"/>
    <mergeCell ref="AI112:AN112"/>
    <mergeCell ref="E113:F113"/>
    <mergeCell ref="AG66:AH66"/>
    <mergeCell ref="G67:S67"/>
    <mergeCell ref="V67:X67"/>
    <mergeCell ref="C67:D67"/>
    <mergeCell ref="E67:F67"/>
    <mergeCell ref="AB66:AE66"/>
    <mergeCell ref="C66:D66"/>
    <mergeCell ref="E66:F66"/>
    <mergeCell ref="G66:S66"/>
    <mergeCell ref="V66:X66"/>
    <mergeCell ref="C114:D114"/>
    <mergeCell ref="E114:F114"/>
    <mergeCell ref="G114:S114"/>
    <mergeCell ref="V114:X114"/>
    <mergeCell ref="C69:D69"/>
    <mergeCell ref="E69:F69"/>
    <mergeCell ref="G73:S73"/>
    <mergeCell ref="G109:S109"/>
    <mergeCell ref="V109:X109"/>
    <mergeCell ref="G81:S81"/>
    <mergeCell ref="AG67:AH67"/>
    <mergeCell ref="AI67:AN67"/>
    <mergeCell ref="C68:D68"/>
    <mergeCell ref="E68:F68"/>
    <mergeCell ref="G68:S68"/>
    <mergeCell ref="V68:X68"/>
    <mergeCell ref="AB68:AE68"/>
    <mergeCell ref="AI68:AN68"/>
    <mergeCell ref="AG68:AH68"/>
    <mergeCell ref="AB67:AE67"/>
    <mergeCell ref="AG69:AH69"/>
    <mergeCell ref="AI69:AN69"/>
    <mergeCell ref="E70:F70"/>
    <mergeCell ref="G70:S70"/>
    <mergeCell ref="V70:X70"/>
    <mergeCell ref="AB70:AE70"/>
    <mergeCell ref="AG70:AH70"/>
    <mergeCell ref="AB69:AE69"/>
    <mergeCell ref="G69:S69"/>
    <mergeCell ref="V69:X69"/>
    <mergeCell ref="AI70:AN70"/>
    <mergeCell ref="C71:D71"/>
    <mergeCell ref="E71:F71"/>
    <mergeCell ref="G71:S71"/>
    <mergeCell ref="V71:X71"/>
    <mergeCell ref="AB71:AE71"/>
    <mergeCell ref="AG71:AH71"/>
    <mergeCell ref="AI71:AN71"/>
    <mergeCell ref="C70:D70"/>
    <mergeCell ref="V73:X73"/>
    <mergeCell ref="AB73:AE73"/>
    <mergeCell ref="AG73:AH73"/>
    <mergeCell ref="AI73:AN73"/>
    <mergeCell ref="C72:D72"/>
    <mergeCell ref="E72:F72"/>
    <mergeCell ref="G72:S72"/>
    <mergeCell ref="V72:X72"/>
    <mergeCell ref="AB72:AE72"/>
    <mergeCell ref="AG72:AH72"/>
    <mergeCell ref="AI65:AN65"/>
    <mergeCell ref="C76:D76"/>
    <mergeCell ref="C91:D91"/>
    <mergeCell ref="E91:F91"/>
    <mergeCell ref="G91:S91"/>
    <mergeCell ref="V91:X91"/>
    <mergeCell ref="AB91:AE91"/>
    <mergeCell ref="AI72:AN72"/>
    <mergeCell ref="C73:D73"/>
    <mergeCell ref="E73:F73"/>
    <mergeCell ref="C65:D65"/>
    <mergeCell ref="E65:F65"/>
    <mergeCell ref="G65:S65"/>
    <mergeCell ref="V65:X65"/>
    <mergeCell ref="AB65:AE65"/>
    <mergeCell ref="AG65:AH65"/>
    <mergeCell ref="C79:D79"/>
    <mergeCell ref="E79:F79"/>
    <mergeCell ref="G79:S79"/>
    <mergeCell ref="V79:X79"/>
    <mergeCell ref="AB79:AE79"/>
    <mergeCell ref="AG79:AH79"/>
    <mergeCell ref="AG81:AH81"/>
    <mergeCell ref="AI79:AN79"/>
    <mergeCell ref="C80:D80"/>
    <mergeCell ref="E80:F80"/>
    <mergeCell ref="G80:S80"/>
    <mergeCell ref="V80:X80"/>
    <mergeCell ref="AB80:AE80"/>
    <mergeCell ref="AI81:AN81"/>
    <mergeCell ref="AG80:AH80"/>
    <mergeCell ref="AI80:AN80"/>
    <mergeCell ref="C82:D82"/>
    <mergeCell ref="E82:F82"/>
    <mergeCell ref="G82:S82"/>
    <mergeCell ref="V82:X82"/>
    <mergeCell ref="AB82:AE82"/>
    <mergeCell ref="AG82:AH82"/>
    <mergeCell ref="AI82:AN82"/>
    <mergeCell ref="C81:D81"/>
    <mergeCell ref="E81:F81"/>
    <mergeCell ref="AG84:AH84"/>
    <mergeCell ref="AI84:AN84"/>
    <mergeCell ref="C83:D83"/>
    <mergeCell ref="E83:F83"/>
    <mergeCell ref="G83:S83"/>
    <mergeCell ref="V83:X83"/>
    <mergeCell ref="AB83:AE83"/>
    <mergeCell ref="AG83:AH83"/>
    <mergeCell ref="G85:S85"/>
    <mergeCell ref="V85:X85"/>
    <mergeCell ref="AB85:AE85"/>
    <mergeCell ref="AG85:AH85"/>
    <mergeCell ref="AI83:AN83"/>
    <mergeCell ref="C84:D84"/>
    <mergeCell ref="E84:F84"/>
    <mergeCell ref="G84:S84"/>
    <mergeCell ref="V84:X84"/>
    <mergeCell ref="AB84:AE84"/>
    <mergeCell ref="AI85:AN85"/>
    <mergeCell ref="C86:D86"/>
    <mergeCell ref="E86:F86"/>
    <mergeCell ref="G86:S86"/>
    <mergeCell ref="V86:X86"/>
    <mergeCell ref="AB86:AE86"/>
    <mergeCell ref="AG86:AH86"/>
    <mergeCell ref="AI86:AN86"/>
    <mergeCell ref="C85:D85"/>
    <mergeCell ref="E85:F85"/>
    <mergeCell ref="AG94:AH94"/>
    <mergeCell ref="AI94:AN94"/>
    <mergeCell ref="C93:D93"/>
    <mergeCell ref="E93:F93"/>
    <mergeCell ref="G93:S93"/>
    <mergeCell ref="V93:X93"/>
    <mergeCell ref="AB93:AE93"/>
    <mergeCell ref="AI93:AN93"/>
    <mergeCell ref="C94:D94"/>
    <mergeCell ref="E94:F94"/>
    <mergeCell ref="G94:S94"/>
    <mergeCell ref="V94:X94"/>
    <mergeCell ref="AB94:AE94"/>
    <mergeCell ref="AI95:AN95"/>
    <mergeCell ref="C95:D95"/>
    <mergeCell ref="E95:F95"/>
    <mergeCell ref="AG97:AH97"/>
    <mergeCell ref="AI97:AN97"/>
    <mergeCell ref="C96:D96"/>
    <mergeCell ref="E96:F96"/>
    <mergeCell ref="G96:S96"/>
    <mergeCell ref="V96:X96"/>
    <mergeCell ref="AG96:AH96"/>
    <mergeCell ref="V98:X98"/>
    <mergeCell ref="AB98:AE98"/>
    <mergeCell ref="AG98:AH98"/>
    <mergeCell ref="AI96:AN96"/>
    <mergeCell ref="C97:D97"/>
    <mergeCell ref="E97:F97"/>
    <mergeCell ref="G97:S97"/>
    <mergeCell ref="V97:X97"/>
    <mergeCell ref="AB97:AE97"/>
    <mergeCell ref="AI98:AN98"/>
    <mergeCell ref="C99:D99"/>
    <mergeCell ref="E99:F99"/>
    <mergeCell ref="G99:S99"/>
    <mergeCell ref="V99:X99"/>
    <mergeCell ref="AB99:AE99"/>
    <mergeCell ref="AG99:AH99"/>
    <mergeCell ref="AI99:AN99"/>
    <mergeCell ref="C98:D98"/>
    <mergeCell ref="E98:F98"/>
    <mergeCell ref="AG101:AH101"/>
    <mergeCell ref="AI101:AN101"/>
    <mergeCell ref="C100:D100"/>
    <mergeCell ref="E100:F100"/>
    <mergeCell ref="G100:S100"/>
    <mergeCell ref="V100:X100"/>
    <mergeCell ref="AB100:AE100"/>
    <mergeCell ref="AG100:AH100"/>
    <mergeCell ref="G102:S102"/>
    <mergeCell ref="V102:X102"/>
    <mergeCell ref="AB102:AE102"/>
    <mergeCell ref="AG102:AH102"/>
    <mergeCell ref="AI100:AN100"/>
    <mergeCell ref="C101:D101"/>
    <mergeCell ref="E101:F101"/>
    <mergeCell ref="G101:S101"/>
    <mergeCell ref="V101:X101"/>
    <mergeCell ref="AB101:AE101"/>
    <mergeCell ref="AI102:AN102"/>
    <mergeCell ref="C103:D103"/>
    <mergeCell ref="E103:F103"/>
    <mergeCell ref="G103:S103"/>
    <mergeCell ref="V103:X103"/>
    <mergeCell ref="AB103:AE103"/>
    <mergeCell ref="AG103:AH103"/>
    <mergeCell ref="AI103:AN103"/>
    <mergeCell ref="C102:D102"/>
    <mergeCell ref="E102:F102"/>
    <mergeCell ref="AG105:AH105"/>
    <mergeCell ref="AI105:AN105"/>
    <mergeCell ref="C104:D104"/>
    <mergeCell ref="E104:F104"/>
    <mergeCell ref="G104:S104"/>
    <mergeCell ref="V104:X104"/>
    <mergeCell ref="AB104:AE104"/>
    <mergeCell ref="AG104:AH104"/>
    <mergeCell ref="G106:S106"/>
    <mergeCell ref="V106:X106"/>
    <mergeCell ref="AB106:AE106"/>
    <mergeCell ref="AG106:AH106"/>
    <mergeCell ref="AI104:AN104"/>
    <mergeCell ref="C105:D105"/>
    <mergeCell ref="E105:F105"/>
    <mergeCell ref="G105:S105"/>
    <mergeCell ref="V105:X105"/>
    <mergeCell ref="AB105:AE105"/>
    <mergeCell ref="AI106:AN106"/>
    <mergeCell ref="C107:D107"/>
    <mergeCell ref="E107:F107"/>
    <mergeCell ref="G107:S107"/>
    <mergeCell ref="V107:X107"/>
    <mergeCell ref="AB107:AE107"/>
    <mergeCell ref="AG107:AH107"/>
    <mergeCell ref="AI107:AN107"/>
    <mergeCell ref="C106:D106"/>
    <mergeCell ref="E106:F106"/>
    <mergeCell ref="AG115:AH115"/>
    <mergeCell ref="AI115:AN115"/>
    <mergeCell ref="C108:D108"/>
    <mergeCell ref="E108:F108"/>
    <mergeCell ref="G108:S108"/>
    <mergeCell ref="V108:X108"/>
    <mergeCell ref="AB108:AE108"/>
    <mergeCell ref="AG108:AH108"/>
    <mergeCell ref="AI114:AN114"/>
    <mergeCell ref="G113:S113"/>
    <mergeCell ref="G116:S116"/>
    <mergeCell ref="V116:X116"/>
    <mergeCell ref="AB116:AE116"/>
    <mergeCell ref="AG116:AH116"/>
    <mergeCell ref="AI108:AN108"/>
    <mergeCell ref="AG114:AH114"/>
    <mergeCell ref="AG113:AH113"/>
    <mergeCell ref="C115:D115"/>
    <mergeCell ref="E115:F115"/>
    <mergeCell ref="G115:S115"/>
    <mergeCell ref="V115:X115"/>
    <mergeCell ref="AB115:AE115"/>
    <mergeCell ref="AI116:AN116"/>
    <mergeCell ref="C117:D117"/>
    <mergeCell ref="E117:F117"/>
    <mergeCell ref="G117:S117"/>
    <mergeCell ref="V117:X117"/>
    <mergeCell ref="AB117:AE117"/>
    <mergeCell ref="AG117:AH117"/>
    <mergeCell ref="AI117:AN117"/>
    <mergeCell ref="C116:D116"/>
    <mergeCell ref="E116:F116"/>
    <mergeCell ref="AG119:AH119"/>
    <mergeCell ref="AI119:AN119"/>
    <mergeCell ref="C118:D118"/>
    <mergeCell ref="E118:F118"/>
    <mergeCell ref="G118:S118"/>
    <mergeCell ref="V118:X118"/>
    <mergeCell ref="AB118:AE118"/>
    <mergeCell ref="AG118:AH118"/>
    <mergeCell ref="G185:S185"/>
    <mergeCell ref="V185:X185"/>
    <mergeCell ref="AB185:AE185"/>
    <mergeCell ref="AG185:AH185"/>
    <mergeCell ref="AI118:AN118"/>
    <mergeCell ref="AG159:AH159"/>
    <mergeCell ref="AI165:AN165"/>
    <mergeCell ref="AI163:AN163"/>
    <mergeCell ref="AG165:AH165"/>
    <mergeCell ref="C119:D119"/>
    <mergeCell ref="E119:F119"/>
    <mergeCell ref="G119:S119"/>
    <mergeCell ref="V119:X119"/>
    <mergeCell ref="AB119:AE119"/>
    <mergeCell ref="AI185:AN185"/>
    <mergeCell ref="E159:F159"/>
    <mergeCell ref="G159:S159"/>
    <mergeCell ref="V159:X159"/>
    <mergeCell ref="AB159:AE159"/>
    <mergeCell ref="C186:D186"/>
    <mergeCell ref="E186:F186"/>
    <mergeCell ref="G186:S186"/>
    <mergeCell ref="V186:X186"/>
    <mergeCell ref="AB186:AE186"/>
    <mergeCell ref="AG186:AH186"/>
    <mergeCell ref="AI186:AN186"/>
    <mergeCell ref="C185:D185"/>
    <mergeCell ref="E185:F185"/>
    <mergeCell ref="C158:D158"/>
    <mergeCell ref="E158:F158"/>
    <mergeCell ref="G158:S158"/>
    <mergeCell ref="V158:X158"/>
    <mergeCell ref="AB158:AE158"/>
    <mergeCell ref="AG158:AH158"/>
    <mergeCell ref="C159:D159"/>
    <mergeCell ref="E162:F162"/>
    <mergeCell ref="G162:S162"/>
    <mergeCell ref="V162:X162"/>
    <mergeCell ref="AB162:AE162"/>
    <mergeCell ref="AG162:AH162"/>
    <mergeCell ref="AI158:AN158"/>
    <mergeCell ref="AI159:AN159"/>
    <mergeCell ref="AI162:AN162"/>
    <mergeCell ref="E161:F161"/>
    <mergeCell ref="AB161:AE161"/>
    <mergeCell ref="C163:D163"/>
    <mergeCell ref="E163:F163"/>
    <mergeCell ref="G163:S163"/>
    <mergeCell ref="V163:X163"/>
    <mergeCell ref="AB163:AE163"/>
    <mergeCell ref="AG163:AH163"/>
    <mergeCell ref="C162:D162"/>
    <mergeCell ref="G166:S166"/>
    <mergeCell ref="V166:X166"/>
    <mergeCell ref="AB166:AE166"/>
    <mergeCell ref="AG166:AH166"/>
    <mergeCell ref="C165:D165"/>
    <mergeCell ref="E165:F165"/>
    <mergeCell ref="G165:S165"/>
    <mergeCell ref="V165:X165"/>
    <mergeCell ref="AB165:AE165"/>
    <mergeCell ref="AI166:AN166"/>
    <mergeCell ref="C167:D167"/>
    <mergeCell ref="E167:F167"/>
    <mergeCell ref="G167:S167"/>
    <mergeCell ref="V167:X167"/>
    <mergeCell ref="AB167:AE167"/>
    <mergeCell ref="AG167:AH167"/>
    <mergeCell ref="AI167:AN167"/>
    <mergeCell ref="C166:D166"/>
    <mergeCell ref="E166:F166"/>
    <mergeCell ref="AG172:AH172"/>
    <mergeCell ref="AI172:AN172"/>
    <mergeCell ref="C168:D168"/>
    <mergeCell ref="E168:F168"/>
    <mergeCell ref="G168:S168"/>
    <mergeCell ref="V168:X168"/>
    <mergeCell ref="AB168:AE168"/>
    <mergeCell ref="AG168:AH168"/>
    <mergeCell ref="C169:D169"/>
    <mergeCell ref="E169:F169"/>
    <mergeCell ref="AI191:AN191"/>
    <mergeCell ref="AI168:AN168"/>
    <mergeCell ref="C172:D172"/>
    <mergeCell ref="E172:F172"/>
    <mergeCell ref="G172:S172"/>
    <mergeCell ref="V172:X172"/>
    <mergeCell ref="AB172:AE172"/>
    <mergeCell ref="AG191:AH191"/>
    <mergeCell ref="AB184:AE184"/>
    <mergeCell ref="AI184:AN184"/>
    <mergeCell ref="C160:D160"/>
    <mergeCell ref="E160:F160"/>
    <mergeCell ref="G160:S160"/>
    <mergeCell ref="V160:X160"/>
    <mergeCell ref="AB160:AE160"/>
    <mergeCell ref="AG160:AH160"/>
    <mergeCell ref="AI160:AN160"/>
    <mergeCell ref="G161:X161"/>
    <mergeCell ref="C161:D161"/>
    <mergeCell ref="AG161:AH161"/>
    <mergeCell ref="C191:D191"/>
    <mergeCell ref="E191:F191"/>
    <mergeCell ref="G191:S191"/>
    <mergeCell ref="V191:X191"/>
    <mergeCell ref="AB191:AE191"/>
    <mergeCell ref="AG175:AH175"/>
    <mergeCell ref="V176:X176"/>
    <mergeCell ref="AB176:AE176"/>
    <mergeCell ref="AI175:AN175"/>
    <mergeCell ref="AI161:AN161"/>
    <mergeCell ref="C173:D173"/>
    <mergeCell ref="E173:F173"/>
    <mergeCell ref="G173:S173"/>
    <mergeCell ref="V173:X173"/>
    <mergeCell ref="AB173:AE173"/>
    <mergeCell ref="AG173:AH173"/>
    <mergeCell ref="AI173:AN173"/>
    <mergeCell ref="C164:AH164"/>
    <mergeCell ref="AG176:AH176"/>
    <mergeCell ref="C175:D175"/>
    <mergeCell ref="E175:F175"/>
    <mergeCell ref="G175:S175"/>
    <mergeCell ref="V175:X175"/>
    <mergeCell ref="AB175:AE175"/>
    <mergeCell ref="AI176:AN176"/>
    <mergeCell ref="AI164:AN164"/>
    <mergeCell ref="C177:D177"/>
    <mergeCell ref="E177:F177"/>
    <mergeCell ref="G177:S177"/>
    <mergeCell ref="V177:X177"/>
    <mergeCell ref="AB177:AE177"/>
    <mergeCell ref="AG177:AH177"/>
    <mergeCell ref="AI177:AN177"/>
    <mergeCell ref="C176:D176"/>
    <mergeCell ref="E176:F176"/>
    <mergeCell ref="AI178:AN178"/>
    <mergeCell ref="C178:D178"/>
    <mergeCell ref="E178:F178"/>
    <mergeCell ref="G178:S178"/>
    <mergeCell ref="V178:X178"/>
    <mergeCell ref="AB178:AE178"/>
    <mergeCell ref="AG178:AH178"/>
    <mergeCell ref="E40:F40"/>
    <mergeCell ref="C40:D40"/>
    <mergeCell ref="AB40:AE40"/>
    <mergeCell ref="AG40:AH40"/>
    <mergeCell ref="AI40:AN40"/>
    <mergeCell ref="C180:D180"/>
    <mergeCell ref="E180:F180"/>
    <mergeCell ref="G180:S180"/>
    <mergeCell ref="V180:X180"/>
    <mergeCell ref="AB180:AE180"/>
    <mergeCell ref="AG180:AH180"/>
    <mergeCell ref="C181:D181"/>
    <mergeCell ref="E181:F181"/>
    <mergeCell ref="G181:S181"/>
    <mergeCell ref="V181:X181"/>
    <mergeCell ref="AB181:AE181"/>
    <mergeCell ref="AG181:AH181"/>
    <mergeCell ref="C182:D182"/>
    <mergeCell ref="E182:F182"/>
    <mergeCell ref="G182:S182"/>
    <mergeCell ref="V182:X182"/>
    <mergeCell ref="AB182:AE182"/>
    <mergeCell ref="AG182:AH182"/>
    <mergeCell ref="C184:D184"/>
    <mergeCell ref="E184:F184"/>
    <mergeCell ref="AI182:AN182"/>
    <mergeCell ref="C183:D183"/>
    <mergeCell ref="E183:F183"/>
    <mergeCell ref="G183:S183"/>
    <mergeCell ref="V183:X183"/>
    <mergeCell ref="AB183:AE183"/>
    <mergeCell ref="AG183:AH183"/>
    <mergeCell ref="AI183:AN183"/>
    <mergeCell ref="C187:D187"/>
    <mergeCell ref="E187:F187"/>
    <mergeCell ref="G187:S187"/>
    <mergeCell ref="V187:X187"/>
    <mergeCell ref="AB187:AE187"/>
    <mergeCell ref="AG187:AH187"/>
    <mergeCell ref="G120:S120"/>
    <mergeCell ref="V120:X120"/>
    <mergeCell ref="AB120:AE120"/>
    <mergeCell ref="AG120:AH120"/>
    <mergeCell ref="AI187:AN187"/>
    <mergeCell ref="AG184:AH184"/>
    <mergeCell ref="AI180:AN180"/>
    <mergeCell ref="AI181:AN181"/>
    <mergeCell ref="AI120:AN120"/>
    <mergeCell ref="AI121:AN121"/>
    <mergeCell ref="C121:D121"/>
    <mergeCell ref="E121:F121"/>
    <mergeCell ref="G121:S121"/>
    <mergeCell ref="V121:X121"/>
    <mergeCell ref="AB121:AE121"/>
    <mergeCell ref="AG121:AH121"/>
    <mergeCell ref="C120:D120"/>
    <mergeCell ref="E120:F120"/>
    <mergeCell ref="AG123:AH123"/>
    <mergeCell ref="AI123:AN123"/>
    <mergeCell ref="C122:D122"/>
    <mergeCell ref="E122:F122"/>
    <mergeCell ref="G122:S122"/>
    <mergeCell ref="V122:X122"/>
    <mergeCell ref="AB122:AE122"/>
    <mergeCell ref="AG122:AH122"/>
    <mergeCell ref="G124:S124"/>
    <mergeCell ref="V124:X124"/>
    <mergeCell ref="AB124:AE124"/>
    <mergeCell ref="AG124:AH124"/>
    <mergeCell ref="AI122:AN122"/>
    <mergeCell ref="C123:D123"/>
    <mergeCell ref="E123:F123"/>
    <mergeCell ref="G123:S123"/>
    <mergeCell ref="V123:X123"/>
    <mergeCell ref="AB123:AE123"/>
    <mergeCell ref="AI124:AN124"/>
    <mergeCell ref="C125:D125"/>
    <mergeCell ref="E125:F125"/>
    <mergeCell ref="G125:S125"/>
    <mergeCell ref="V125:X125"/>
    <mergeCell ref="AB125:AE125"/>
    <mergeCell ref="AG125:AH125"/>
    <mergeCell ref="AI125:AN125"/>
    <mergeCell ref="C124:D124"/>
    <mergeCell ref="E124:F124"/>
    <mergeCell ref="AG127:AH127"/>
    <mergeCell ref="AI127:AN127"/>
    <mergeCell ref="C126:D126"/>
    <mergeCell ref="E126:F126"/>
    <mergeCell ref="G126:S126"/>
    <mergeCell ref="V126:X126"/>
    <mergeCell ref="AB126:AE126"/>
    <mergeCell ref="AG126:AH126"/>
    <mergeCell ref="G128:S128"/>
    <mergeCell ref="V128:X128"/>
    <mergeCell ref="AB128:AE128"/>
    <mergeCell ref="AG128:AH128"/>
    <mergeCell ref="AI126:AN126"/>
    <mergeCell ref="C127:D127"/>
    <mergeCell ref="E127:F127"/>
    <mergeCell ref="G127:S127"/>
    <mergeCell ref="V127:X127"/>
    <mergeCell ref="AB127:AE127"/>
    <mergeCell ref="AI128:AN128"/>
    <mergeCell ref="C129:D129"/>
    <mergeCell ref="E129:F129"/>
    <mergeCell ref="G129:S129"/>
    <mergeCell ref="V129:X129"/>
    <mergeCell ref="AB129:AE129"/>
    <mergeCell ref="AG129:AH129"/>
    <mergeCell ref="AI129:AN129"/>
    <mergeCell ref="C128:D128"/>
    <mergeCell ref="E128:F128"/>
    <mergeCell ref="AG131:AH131"/>
    <mergeCell ref="AI131:AN131"/>
    <mergeCell ref="C130:D130"/>
    <mergeCell ref="E130:F130"/>
    <mergeCell ref="G130:S130"/>
    <mergeCell ref="V130:X130"/>
    <mergeCell ref="AB130:AE130"/>
    <mergeCell ref="AG130:AH130"/>
    <mergeCell ref="G132:S132"/>
    <mergeCell ref="V132:X132"/>
    <mergeCell ref="AB132:AE132"/>
    <mergeCell ref="AG132:AH132"/>
    <mergeCell ref="AI130:AN130"/>
    <mergeCell ref="C131:D131"/>
    <mergeCell ref="E131:F131"/>
    <mergeCell ref="G131:S131"/>
    <mergeCell ref="V131:X131"/>
    <mergeCell ref="AB131:AE131"/>
    <mergeCell ref="AI132:AN132"/>
    <mergeCell ref="C133:D133"/>
    <mergeCell ref="E133:F133"/>
    <mergeCell ref="G133:S133"/>
    <mergeCell ref="V133:X133"/>
    <mergeCell ref="AB133:AE133"/>
    <mergeCell ref="AG133:AH133"/>
    <mergeCell ref="AI133:AN133"/>
    <mergeCell ref="C132:D132"/>
    <mergeCell ref="E132:F132"/>
    <mergeCell ref="AG135:AH135"/>
    <mergeCell ref="AI135:AN135"/>
    <mergeCell ref="C134:D134"/>
    <mergeCell ref="E134:F134"/>
    <mergeCell ref="G134:S134"/>
    <mergeCell ref="V134:X134"/>
    <mergeCell ref="AB134:AE134"/>
    <mergeCell ref="AG134:AH134"/>
    <mergeCell ref="G136:S136"/>
    <mergeCell ref="V136:X136"/>
    <mergeCell ref="AB136:AE136"/>
    <mergeCell ref="AG136:AH136"/>
    <mergeCell ref="AI134:AN134"/>
    <mergeCell ref="C135:D135"/>
    <mergeCell ref="E135:F135"/>
    <mergeCell ref="G135:S135"/>
    <mergeCell ref="V135:X135"/>
    <mergeCell ref="AB135:AE135"/>
    <mergeCell ref="AI136:AN136"/>
    <mergeCell ref="C137:D137"/>
    <mergeCell ref="E137:F137"/>
    <mergeCell ref="G137:S137"/>
    <mergeCell ref="V137:X137"/>
    <mergeCell ref="AB137:AE137"/>
    <mergeCell ref="AG137:AH137"/>
    <mergeCell ref="AI137:AN137"/>
    <mergeCell ref="C136:D136"/>
    <mergeCell ref="E136:F136"/>
    <mergeCell ref="AG139:AH139"/>
    <mergeCell ref="AI139:AN139"/>
    <mergeCell ref="C138:D138"/>
    <mergeCell ref="E138:F138"/>
    <mergeCell ref="G138:S138"/>
    <mergeCell ref="V138:X138"/>
    <mergeCell ref="AB138:AE138"/>
    <mergeCell ref="AG138:AH138"/>
    <mergeCell ref="G140:S140"/>
    <mergeCell ref="V140:X140"/>
    <mergeCell ref="AB140:AE140"/>
    <mergeCell ref="AG140:AH140"/>
    <mergeCell ref="AI138:AN138"/>
    <mergeCell ref="C139:D139"/>
    <mergeCell ref="E139:F139"/>
    <mergeCell ref="G139:S139"/>
    <mergeCell ref="V139:X139"/>
    <mergeCell ref="AB139:AE139"/>
    <mergeCell ref="AI140:AN140"/>
    <mergeCell ref="C141:D141"/>
    <mergeCell ref="E141:F141"/>
    <mergeCell ref="G141:S141"/>
    <mergeCell ref="V141:X141"/>
    <mergeCell ref="AB141:AE141"/>
    <mergeCell ref="AG141:AH141"/>
    <mergeCell ref="AI141:AN141"/>
    <mergeCell ref="C140:D140"/>
    <mergeCell ref="E140:F140"/>
    <mergeCell ref="AG143:AH143"/>
    <mergeCell ref="AI143:AN143"/>
    <mergeCell ref="C142:D142"/>
    <mergeCell ref="E142:F142"/>
    <mergeCell ref="G142:S142"/>
    <mergeCell ref="V142:X142"/>
    <mergeCell ref="AB142:AE142"/>
    <mergeCell ref="AG142:AH142"/>
    <mergeCell ref="G144:S144"/>
    <mergeCell ref="V144:X144"/>
    <mergeCell ref="AB144:AE144"/>
    <mergeCell ref="AG144:AH144"/>
    <mergeCell ref="AI142:AN142"/>
    <mergeCell ref="C143:D143"/>
    <mergeCell ref="E143:F143"/>
    <mergeCell ref="G143:S143"/>
    <mergeCell ref="V143:X143"/>
    <mergeCell ref="AB143:AE143"/>
    <mergeCell ref="AI144:AN144"/>
    <mergeCell ref="C145:D145"/>
    <mergeCell ref="E145:F145"/>
    <mergeCell ref="G145:S145"/>
    <mergeCell ref="V145:X145"/>
    <mergeCell ref="AB145:AE145"/>
    <mergeCell ref="AG145:AH145"/>
    <mergeCell ref="AI145:AN145"/>
    <mergeCell ref="C144:D144"/>
    <mergeCell ref="E144:F144"/>
    <mergeCell ref="AG147:AH147"/>
    <mergeCell ref="AI147:AN147"/>
    <mergeCell ref="C146:D146"/>
    <mergeCell ref="E146:F146"/>
    <mergeCell ref="G146:S146"/>
    <mergeCell ref="V146:X146"/>
    <mergeCell ref="AB146:AE146"/>
    <mergeCell ref="AG146:AH146"/>
    <mergeCell ref="G148:S148"/>
    <mergeCell ref="V148:X148"/>
    <mergeCell ref="AB148:AE148"/>
    <mergeCell ref="AG148:AH148"/>
    <mergeCell ref="AI146:AN146"/>
    <mergeCell ref="C147:D147"/>
    <mergeCell ref="E147:F147"/>
    <mergeCell ref="G147:S147"/>
    <mergeCell ref="V147:X147"/>
    <mergeCell ref="AB147:AE147"/>
    <mergeCell ref="AI148:AN148"/>
    <mergeCell ref="C149:D149"/>
    <mergeCell ref="E149:F149"/>
    <mergeCell ref="G149:S149"/>
    <mergeCell ref="V149:X149"/>
    <mergeCell ref="AB149:AE149"/>
    <mergeCell ref="AG149:AH149"/>
    <mergeCell ref="AI149:AN149"/>
    <mergeCell ref="C148:D148"/>
    <mergeCell ref="E148:F148"/>
    <mergeCell ref="AG151:AH151"/>
    <mergeCell ref="AI151:AN151"/>
    <mergeCell ref="C150:D150"/>
    <mergeCell ref="E150:F150"/>
    <mergeCell ref="G150:S150"/>
    <mergeCell ref="V150:X150"/>
    <mergeCell ref="AB150:AE150"/>
    <mergeCell ref="AG150:AH150"/>
    <mergeCell ref="G152:S152"/>
    <mergeCell ref="V152:X152"/>
    <mergeCell ref="AB152:AE152"/>
    <mergeCell ref="AG152:AH152"/>
    <mergeCell ref="AI150:AN150"/>
    <mergeCell ref="C151:D151"/>
    <mergeCell ref="E151:F151"/>
    <mergeCell ref="G151:S151"/>
    <mergeCell ref="V151:X151"/>
    <mergeCell ref="AB151:AE151"/>
    <mergeCell ref="AI152:AN152"/>
    <mergeCell ref="C153:D153"/>
    <mergeCell ref="E153:F153"/>
    <mergeCell ref="G153:S153"/>
    <mergeCell ref="V153:X153"/>
    <mergeCell ref="AB153:AE153"/>
    <mergeCell ref="AG153:AH153"/>
    <mergeCell ref="AI153:AN153"/>
    <mergeCell ref="C152:D152"/>
    <mergeCell ref="E152:F152"/>
    <mergeCell ref="C154:D154"/>
    <mergeCell ref="E154:F154"/>
    <mergeCell ref="G154:S154"/>
    <mergeCell ref="V154:X154"/>
    <mergeCell ref="AB154:AE154"/>
    <mergeCell ref="AG154:AH154"/>
    <mergeCell ref="V157:X157"/>
    <mergeCell ref="AB157:AE157"/>
    <mergeCell ref="AI154:AN154"/>
    <mergeCell ref="C155:D155"/>
    <mergeCell ref="E155:F155"/>
    <mergeCell ref="G155:S155"/>
    <mergeCell ref="V155:X155"/>
    <mergeCell ref="AB155:AE155"/>
    <mergeCell ref="AG155:AH155"/>
    <mergeCell ref="AI155:AN155"/>
    <mergeCell ref="E157:F157"/>
    <mergeCell ref="G157:S157"/>
    <mergeCell ref="AG157:AH157"/>
    <mergeCell ref="AI157:AN157"/>
    <mergeCell ref="C156:D156"/>
    <mergeCell ref="E156:F156"/>
    <mergeCell ref="G156:S156"/>
    <mergeCell ref="V156:X156"/>
    <mergeCell ref="AB156:AE156"/>
    <mergeCell ref="AG156:AH156"/>
    <mergeCell ref="C174:AH174"/>
    <mergeCell ref="C30:AH30"/>
    <mergeCell ref="AI30:AN30"/>
    <mergeCell ref="C38:AH38"/>
    <mergeCell ref="AI38:AN38"/>
    <mergeCell ref="AI156:AN156"/>
    <mergeCell ref="C157:D157"/>
    <mergeCell ref="C88:AH88"/>
    <mergeCell ref="AI88:AN88"/>
    <mergeCell ref="G169:S169"/>
    <mergeCell ref="V169:X169"/>
    <mergeCell ref="AB169:AE169"/>
    <mergeCell ref="AG169:AH169"/>
    <mergeCell ref="AI169:AN169"/>
    <mergeCell ref="C170:D170"/>
    <mergeCell ref="E170:F170"/>
    <mergeCell ref="G170:S170"/>
    <mergeCell ref="V170:X170"/>
    <mergeCell ref="AB170:AE170"/>
    <mergeCell ref="AG170:AH170"/>
    <mergeCell ref="G199:S199"/>
    <mergeCell ref="V199:X199"/>
    <mergeCell ref="AI170:AN170"/>
    <mergeCell ref="C171:D171"/>
    <mergeCell ref="E171:F171"/>
    <mergeCell ref="G171:S171"/>
    <mergeCell ref="V171:X171"/>
    <mergeCell ref="AB171:AE171"/>
    <mergeCell ref="AG171:AH171"/>
    <mergeCell ref="AI171:AN171"/>
  </mergeCells>
  <printOptions/>
  <pageMargins left="0.23" right="0.24" top="0.37" bottom="0.1968503937007874" header="0.1968503937007874" footer="0.07874015748031496"/>
  <pageSetup horizontalDpi="300" verticalDpi="300" orientation="portrait" paperSize="9" scale="55" r:id="rId1"/>
  <headerFooter alignWithMargins="0">
    <oddFooter>&amp;L&amp;8&amp;P / &amp;N&amp;R&amp;8&amp;F  /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7">
      <selection activeCell="J35" sqref="J35:J37"/>
    </sheetView>
  </sheetViews>
  <sheetFormatPr defaultColWidth="9.140625" defaultRowHeight="12.75"/>
  <cols>
    <col min="1" max="1" width="8.7109375" style="0" customWidth="1"/>
    <col min="2" max="2" width="38.00390625" style="0" customWidth="1"/>
    <col min="3" max="3" width="13.140625" style="0" customWidth="1"/>
    <col min="4" max="4" width="16.8515625" style="0" customWidth="1"/>
    <col min="5" max="6" width="17.421875" style="0" customWidth="1"/>
    <col min="7" max="7" width="16.8515625" style="0" customWidth="1"/>
    <col min="8" max="9" width="18.140625" style="0" customWidth="1"/>
    <col min="10" max="10" width="18.00390625" style="0" customWidth="1"/>
  </cols>
  <sheetData>
    <row r="1" spans="1:10" ht="23.25" customHeight="1">
      <c r="A1" s="331" t="s">
        <v>498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 ht="23.25" customHeight="1">
      <c r="A2" s="331"/>
      <c r="B2" s="331"/>
      <c r="C2" s="331"/>
      <c r="D2" s="331"/>
      <c r="E2" s="331"/>
      <c r="F2" s="331"/>
      <c r="G2" s="331"/>
      <c r="H2" s="331"/>
      <c r="I2" s="331"/>
      <c r="J2" s="331"/>
    </row>
    <row r="3" spans="1:10" ht="23.25" customHeight="1">
      <c r="A3" s="331"/>
      <c r="B3" s="331"/>
      <c r="C3" s="331"/>
      <c r="D3" s="331"/>
      <c r="E3" s="331"/>
      <c r="F3" s="331"/>
      <c r="G3" s="331"/>
      <c r="H3" s="331"/>
      <c r="I3" s="331"/>
      <c r="J3" s="331"/>
    </row>
    <row r="4" spans="1:10" ht="4.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</row>
    <row r="5" spans="1:10" ht="23.25" customHeight="1" hidden="1">
      <c r="A5" s="331"/>
      <c r="B5" s="331"/>
      <c r="C5" s="331"/>
      <c r="D5" s="331"/>
      <c r="E5" s="331"/>
      <c r="F5" s="331"/>
      <c r="G5" s="331"/>
      <c r="H5" s="331"/>
      <c r="I5" s="331"/>
      <c r="J5" s="331"/>
    </row>
    <row r="6" spans="1:10" ht="12.75">
      <c r="A6" s="332" t="s">
        <v>507</v>
      </c>
      <c r="B6" s="332"/>
      <c r="C6" s="332"/>
      <c r="D6" s="332"/>
      <c r="E6" s="332"/>
      <c r="F6" s="332"/>
      <c r="G6" s="332"/>
      <c r="H6" s="332"/>
      <c r="I6" s="332"/>
      <c r="J6" s="332"/>
    </row>
    <row r="7" spans="1:10" ht="13.5" thickBot="1">
      <c r="A7" s="332"/>
      <c r="B7" s="332"/>
      <c r="C7" s="332"/>
      <c r="D7" s="332"/>
      <c r="E7" s="332"/>
      <c r="F7" s="332"/>
      <c r="G7" s="332"/>
      <c r="H7" s="332"/>
      <c r="I7" s="332"/>
      <c r="J7" s="332"/>
    </row>
    <row r="8" spans="1:10" ht="13.5" thickBot="1">
      <c r="A8" s="340" t="s">
        <v>3</v>
      </c>
      <c r="B8" s="345" t="s">
        <v>499</v>
      </c>
      <c r="C8" s="346" t="s">
        <v>500</v>
      </c>
      <c r="D8" s="341" t="s">
        <v>501</v>
      </c>
      <c r="E8" s="347" t="s">
        <v>509</v>
      </c>
      <c r="F8" s="349" t="s">
        <v>510</v>
      </c>
      <c r="G8" s="340" t="s">
        <v>511</v>
      </c>
      <c r="H8" s="341" t="s">
        <v>512</v>
      </c>
      <c r="I8" s="340" t="s">
        <v>513</v>
      </c>
      <c r="J8" s="342" t="s">
        <v>502</v>
      </c>
    </row>
    <row r="9" spans="1:10" ht="13.5" thickBot="1">
      <c r="A9" s="340"/>
      <c r="B9" s="345"/>
      <c r="C9" s="346"/>
      <c r="D9" s="341"/>
      <c r="E9" s="348"/>
      <c r="F9" s="349"/>
      <c r="G9" s="340"/>
      <c r="H9" s="341"/>
      <c r="I9" s="340"/>
      <c r="J9" s="342"/>
    </row>
    <row r="10" spans="1:10" ht="13.5" thickBot="1">
      <c r="A10" s="343">
        <v>1</v>
      </c>
      <c r="B10" s="344" t="s">
        <v>51</v>
      </c>
      <c r="C10" s="104">
        <f>ORÇAMENTARIA!AI30</f>
        <v>11537.600000000002</v>
      </c>
      <c r="D10" s="105">
        <v>1</v>
      </c>
      <c r="E10" s="149"/>
      <c r="F10" s="106"/>
      <c r="G10" s="107"/>
      <c r="H10" s="108"/>
      <c r="I10" s="107"/>
      <c r="J10" s="109">
        <f aca="true" t="shared" si="0" ref="J10:J17">SUM(D10:H10)</f>
        <v>1</v>
      </c>
    </row>
    <row r="11" spans="1:10" ht="12.75">
      <c r="A11" s="343"/>
      <c r="B11" s="344"/>
      <c r="C11" s="110"/>
      <c r="D11" s="111">
        <f>(C10*D10)</f>
        <v>11537.600000000002</v>
      </c>
      <c r="E11" s="150">
        <f>D10*E10</f>
        <v>0</v>
      </c>
      <c r="F11" s="113">
        <f>E10*F10</f>
        <v>0</v>
      </c>
      <c r="G11" s="112">
        <f>C10*G10</f>
        <v>0</v>
      </c>
      <c r="H11" s="112">
        <f>D10*H10</f>
        <v>0</v>
      </c>
      <c r="I11" s="112">
        <f>D10*I10</f>
        <v>0</v>
      </c>
      <c r="J11" s="114">
        <f t="shared" si="0"/>
        <v>11537.600000000002</v>
      </c>
    </row>
    <row r="12" spans="1:10" ht="12.75">
      <c r="A12" s="336">
        <v>2</v>
      </c>
      <c r="B12" s="337" t="s">
        <v>69</v>
      </c>
      <c r="C12" s="115">
        <f>ORÇAMENTARIA!AI38</f>
        <v>61658.85062500001</v>
      </c>
      <c r="D12" s="116">
        <v>1</v>
      </c>
      <c r="E12" s="151"/>
      <c r="F12" s="118"/>
      <c r="G12" s="119"/>
      <c r="H12" s="120"/>
      <c r="I12" s="119"/>
      <c r="J12" s="121">
        <f t="shared" si="0"/>
        <v>1</v>
      </c>
    </row>
    <row r="13" spans="1:10" ht="12.75">
      <c r="A13" s="336"/>
      <c r="B13" s="337"/>
      <c r="C13" s="115"/>
      <c r="D13" s="122">
        <f aca="true" t="shared" si="1" ref="D13:I13">$C12*D12</f>
        <v>61658.85062500001</v>
      </c>
      <c r="E13" s="152">
        <f t="shared" si="1"/>
        <v>0</v>
      </c>
      <c r="F13" s="124">
        <f t="shared" si="1"/>
        <v>0</v>
      </c>
      <c r="G13" s="123">
        <f t="shared" si="1"/>
        <v>0</v>
      </c>
      <c r="H13" s="122">
        <f t="shared" si="1"/>
        <v>0</v>
      </c>
      <c r="I13" s="123">
        <f t="shared" si="1"/>
        <v>0</v>
      </c>
      <c r="J13" s="125">
        <f t="shared" si="0"/>
        <v>61658.85062500001</v>
      </c>
    </row>
    <row r="14" spans="1:10" ht="12.75">
      <c r="A14" s="334">
        <f>A12+1</f>
        <v>3</v>
      </c>
      <c r="B14" s="335" t="s">
        <v>84</v>
      </c>
      <c r="C14" s="126">
        <f>ORÇAMENTARIA!AI48</f>
        <v>80222.668375</v>
      </c>
      <c r="D14" s="127"/>
      <c r="E14" s="153">
        <v>1</v>
      </c>
      <c r="F14" s="129"/>
      <c r="G14" s="128"/>
      <c r="H14" s="127"/>
      <c r="I14" s="128"/>
      <c r="J14" s="130">
        <f t="shared" si="0"/>
        <v>1</v>
      </c>
    </row>
    <row r="15" spans="1:10" ht="12.75">
      <c r="A15" s="334"/>
      <c r="B15" s="335"/>
      <c r="C15" s="126"/>
      <c r="D15" s="111">
        <f aca="true" t="shared" si="2" ref="D15:I15">$C14*D14</f>
        <v>0</v>
      </c>
      <c r="E15" s="150">
        <f t="shared" si="2"/>
        <v>80222.668375</v>
      </c>
      <c r="F15" s="113">
        <f t="shared" si="2"/>
        <v>0</v>
      </c>
      <c r="G15" s="112">
        <f t="shared" si="2"/>
        <v>0</v>
      </c>
      <c r="H15" s="111">
        <f t="shared" si="2"/>
        <v>0</v>
      </c>
      <c r="I15" s="112">
        <f t="shared" si="2"/>
        <v>0</v>
      </c>
      <c r="J15" s="131">
        <f t="shared" si="0"/>
        <v>80222.668375</v>
      </c>
    </row>
    <row r="16" spans="1:10" ht="12.75">
      <c r="A16" s="336">
        <f>A14+1</f>
        <v>4</v>
      </c>
      <c r="B16" s="337" t="s">
        <v>89</v>
      </c>
      <c r="C16" s="115">
        <f>ORÇAMENTARIA!AI54</f>
        <v>49872.45612499999</v>
      </c>
      <c r="D16" s="116"/>
      <c r="E16" s="151">
        <v>0.6</v>
      </c>
      <c r="F16" s="118">
        <v>0.4</v>
      </c>
      <c r="G16" s="119"/>
      <c r="H16" s="120"/>
      <c r="I16" s="119"/>
      <c r="J16" s="121">
        <f t="shared" si="0"/>
        <v>1</v>
      </c>
    </row>
    <row r="17" spans="1:10" ht="12.75">
      <c r="A17" s="336"/>
      <c r="B17" s="337"/>
      <c r="C17" s="115"/>
      <c r="D17" s="122">
        <f aca="true" t="shared" si="3" ref="D17:I17">$C16*D16</f>
        <v>0</v>
      </c>
      <c r="E17" s="154">
        <f t="shared" si="3"/>
        <v>29923.473674999994</v>
      </c>
      <c r="F17" s="124">
        <f t="shared" si="3"/>
        <v>19948.982449999996</v>
      </c>
      <c r="G17" s="123">
        <f t="shared" si="3"/>
        <v>0</v>
      </c>
      <c r="H17" s="122">
        <f t="shared" si="3"/>
        <v>0</v>
      </c>
      <c r="I17" s="123">
        <f t="shared" si="3"/>
        <v>0</v>
      </c>
      <c r="J17" s="125">
        <f t="shared" si="0"/>
        <v>49872.45612499999</v>
      </c>
    </row>
    <row r="18" spans="1:10" ht="12.75">
      <c r="A18" s="334">
        <f>A16+1</f>
        <v>5</v>
      </c>
      <c r="B18" s="335" t="s">
        <v>99</v>
      </c>
      <c r="C18" s="126">
        <f>ORÇAMENTARIA!AI57</f>
        <v>37475.913499999995</v>
      </c>
      <c r="D18" s="127"/>
      <c r="E18" s="153"/>
      <c r="F18" s="129">
        <v>0.4</v>
      </c>
      <c r="G18" s="128">
        <v>0.4</v>
      </c>
      <c r="H18" s="127">
        <v>0.2</v>
      </c>
      <c r="I18" s="128"/>
      <c r="J18" s="130">
        <f aca="true" t="shared" si="4" ref="J18:J30">SUM(D18:I18)</f>
        <v>1</v>
      </c>
    </row>
    <row r="19" spans="1:10" ht="12.75">
      <c r="A19" s="334"/>
      <c r="B19" s="335"/>
      <c r="C19" s="126"/>
      <c r="D19" s="111">
        <f aca="true" t="shared" si="5" ref="D19:I19">$C18*D18</f>
        <v>0</v>
      </c>
      <c r="E19" s="150">
        <f t="shared" si="5"/>
        <v>0</v>
      </c>
      <c r="F19" s="113">
        <f t="shared" si="5"/>
        <v>14990.365399999999</v>
      </c>
      <c r="G19" s="112">
        <f t="shared" si="5"/>
        <v>14990.365399999999</v>
      </c>
      <c r="H19" s="111">
        <f t="shared" si="5"/>
        <v>7495.182699999999</v>
      </c>
      <c r="I19" s="112">
        <f t="shared" si="5"/>
        <v>0</v>
      </c>
      <c r="J19" s="131">
        <f t="shared" si="4"/>
        <v>37475.913499999995</v>
      </c>
    </row>
    <row r="20" spans="1:10" ht="12.75">
      <c r="A20" s="336">
        <f>A18+1</f>
        <v>6</v>
      </c>
      <c r="B20" s="337" t="s">
        <v>503</v>
      </c>
      <c r="C20" s="115">
        <f>ORÇAMENTARIA!AI62</f>
        <v>40393.05000000001</v>
      </c>
      <c r="D20" s="116">
        <v>0.1</v>
      </c>
      <c r="E20" s="151">
        <v>0.1</v>
      </c>
      <c r="F20" s="118">
        <v>0.2</v>
      </c>
      <c r="G20" s="119">
        <v>0.2</v>
      </c>
      <c r="H20" s="120">
        <v>0.3</v>
      </c>
      <c r="I20" s="119">
        <v>0.1</v>
      </c>
      <c r="J20" s="121">
        <f t="shared" si="4"/>
        <v>1.0000000000000002</v>
      </c>
    </row>
    <row r="21" spans="1:10" ht="12.75">
      <c r="A21" s="336"/>
      <c r="B21" s="337"/>
      <c r="C21" s="115"/>
      <c r="D21" s="122">
        <f aca="true" t="shared" si="6" ref="D21:I21">$C20*D20</f>
        <v>4039.305000000001</v>
      </c>
      <c r="E21" s="154">
        <f t="shared" si="6"/>
        <v>4039.305000000001</v>
      </c>
      <c r="F21" s="124">
        <f t="shared" si="6"/>
        <v>8078.610000000002</v>
      </c>
      <c r="G21" s="123">
        <f t="shared" si="6"/>
        <v>8078.610000000002</v>
      </c>
      <c r="H21" s="122">
        <f t="shared" si="6"/>
        <v>12117.915000000003</v>
      </c>
      <c r="I21" s="123">
        <f t="shared" si="6"/>
        <v>4039.305000000001</v>
      </c>
      <c r="J21" s="125">
        <f t="shared" si="4"/>
        <v>40393.05000000001</v>
      </c>
    </row>
    <row r="22" spans="1:10" ht="12.75">
      <c r="A22" s="338">
        <v>7</v>
      </c>
      <c r="B22" s="339" t="s">
        <v>504</v>
      </c>
      <c r="C22" s="110">
        <f>ORÇAMENTARIA!AI88</f>
        <v>29635.057500000006</v>
      </c>
      <c r="D22" s="132">
        <v>0.1</v>
      </c>
      <c r="E22" s="155">
        <v>0.1</v>
      </c>
      <c r="F22" s="133">
        <v>0.2</v>
      </c>
      <c r="G22" s="134">
        <v>0.2</v>
      </c>
      <c r="H22" s="135">
        <v>0.3</v>
      </c>
      <c r="I22" s="134">
        <v>0.1</v>
      </c>
      <c r="J22" s="136">
        <f t="shared" si="4"/>
        <v>1.0000000000000002</v>
      </c>
    </row>
    <row r="23" spans="1:10" ht="12.75">
      <c r="A23" s="338"/>
      <c r="B23" s="339"/>
      <c r="C23" s="110"/>
      <c r="D23" s="111">
        <f>$C22*D22</f>
        <v>2963.5057500000007</v>
      </c>
      <c r="E23" s="150">
        <f>$C22*E22</f>
        <v>2963.5057500000007</v>
      </c>
      <c r="F23" s="113">
        <f>$C22*F22</f>
        <v>5927.011500000001</v>
      </c>
      <c r="G23" s="112">
        <f>$C22*G22-0.01</f>
        <v>5927.001500000001</v>
      </c>
      <c r="H23" s="111">
        <f>$C22*H22-0.01</f>
        <v>8890.50725</v>
      </c>
      <c r="I23" s="112">
        <f>$C22*I22-0.01</f>
        <v>2963.4957500000005</v>
      </c>
      <c r="J23" s="114">
        <f t="shared" si="4"/>
        <v>29635.027500000004</v>
      </c>
    </row>
    <row r="24" spans="1:10" ht="12.75">
      <c r="A24" s="336">
        <v>8</v>
      </c>
      <c r="B24" s="337" t="s">
        <v>266</v>
      </c>
      <c r="C24" s="115">
        <f>ORÇAMENTARIA!AI164</f>
        <v>61937.575500000006</v>
      </c>
      <c r="D24" s="116"/>
      <c r="E24" s="151"/>
      <c r="F24" s="118">
        <v>0.6</v>
      </c>
      <c r="G24" s="119">
        <v>0.2</v>
      </c>
      <c r="H24" s="120">
        <v>0.1</v>
      </c>
      <c r="I24" s="119">
        <v>0.1</v>
      </c>
      <c r="J24" s="121">
        <f t="shared" si="4"/>
        <v>1</v>
      </c>
    </row>
    <row r="25" spans="1:10" ht="12.75">
      <c r="A25" s="336"/>
      <c r="B25" s="337"/>
      <c r="C25" s="115"/>
      <c r="D25" s="122">
        <f>$C24*D24</f>
        <v>0</v>
      </c>
      <c r="E25" s="154">
        <f>$C24*E24</f>
        <v>0</v>
      </c>
      <c r="F25" s="124">
        <f>$C24*F24</f>
        <v>37162.545300000005</v>
      </c>
      <c r="G25" s="123">
        <f>$C24*G24-0.01</f>
        <v>12387.505100000002</v>
      </c>
      <c r="H25" s="122">
        <f>$C24*H24</f>
        <v>6193.757550000001</v>
      </c>
      <c r="I25" s="123">
        <f>$C24*I24</f>
        <v>6193.757550000001</v>
      </c>
      <c r="J25" s="125">
        <f t="shared" si="4"/>
        <v>61937.56550000001</v>
      </c>
    </row>
    <row r="26" spans="1:10" ht="12.75">
      <c r="A26" s="334">
        <f>A24+1</f>
        <v>9</v>
      </c>
      <c r="B26" s="335" t="s">
        <v>275</v>
      </c>
      <c r="C26" s="126">
        <f>ORÇAMENTARIA!AI174</f>
        <v>113947.7635</v>
      </c>
      <c r="D26" s="127"/>
      <c r="E26" s="153"/>
      <c r="F26" s="129">
        <v>0.4</v>
      </c>
      <c r="G26" s="128">
        <v>0.3</v>
      </c>
      <c r="H26" s="127">
        <v>0.3</v>
      </c>
      <c r="I26" s="128"/>
      <c r="J26" s="130">
        <f t="shared" si="4"/>
        <v>1</v>
      </c>
    </row>
    <row r="27" spans="1:10" ht="12.75">
      <c r="A27" s="334"/>
      <c r="B27" s="335"/>
      <c r="C27" s="126"/>
      <c r="D27" s="137">
        <f aca="true" t="shared" si="7" ref="D27:I27">$C26*D26</f>
        <v>0</v>
      </c>
      <c r="E27" s="156">
        <f t="shared" si="7"/>
        <v>0</v>
      </c>
      <c r="F27" s="139">
        <f t="shared" si="7"/>
        <v>45579.1054</v>
      </c>
      <c r="G27" s="138">
        <f t="shared" si="7"/>
        <v>34184.32905</v>
      </c>
      <c r="H27" s="137">
        <f t="shared" si="7"/>
        <v>34184.32905</v>
      </c>
      <c r="I27" s="138">
        <f t="shared" si="7"/>
        <v>0</v>
      </c>
      <c r="J27" s="131">
        <f t="shared" si="4"/>
        <v>113947.7635</v>
      </c>
    </row>
    <row r="28" spans="1:10" ht="12.75">
      <c r="A28" s="336">
        <f>A26+1</f>
        <v>10</v>
      </c>
      <c r="B28" s="337" t="s">
        <v>505</v>
      </c>
      <c r="C28" s="115">
        <f>ORÇAMENTARIA!AI179</f>
        <v>43229.538875000006</v>
      </c>
      <c r="D28" s="116">
        <v>0.25</v>
      </c>
      <c r="E28" s="151"/>
      <c r="F28" s="118"/>
      <c r="G28" s="117">
        <v>0.25</v>
      </c>
      <c r="H28" s="116">
        <v>0.5</v>
      </c>
      <c r="I28" s="117"/>
      <c r="J28" s="121">
        <f t="shared" si="4"/>
        <v>1</v>
      </c>
    </row>
    <row r="29" spans="1:10" ht="12.75">
      <c r="A29" s="336"/>
      <c r="B29" s="337"/>
      <c r="C29" s="115"/>
      <c r="D29" s="122">
        <f aca="true" t="shared" si="8" ref="D29:I29">$C28*D28</f>
        <v>10807.384718750001</v>
      </c>
      <c r="E29" s="154">
        <f t="shared" si="8"/>
        <v>0</v>
      </c>
      <c r="F29" s="124">
        <f t="shared" si="8"/>
        <v>0</v>
      </c>
      <c r="G29" s="123">
        <f t="shared" si="8"/>
        <v>10807.384718750001</v>
      </c>
      <c r="H29" s="122">
        <f t="shared" si="8"/>
        <v>21614.769437500003</v>
      </c>
      <c r="I29" s="123">
        <f t="shared" si="8"/>
        <v>0</v>
      </c>
      <c r="J29" s="125">
        <f t="shared" si="4"/>
        <v>43229.538875000006</v>
      </c>
    </row>
    <row r="30" spans="1:10" ht="12.75">
      <c r="A30" s="334">
        <f>A28+1</f>
        <v>11</v>
      </c>
      <c r="B30" s="335" t="s">
        <v>297</v>
      </c>
      <c r="C30" s="126">
        <f>ORÇAMENTARIA!AI188</f>
        <v>60693.60299999999</v>
      </c>
      <c r="D30" s="127"/>
      <c r="E30" s="153"/>
      <c r="F30" s="129"/>
      <c r="G30" s="128"/>
      <c r="H30" s="127">
        <v>0.5</v>
      </c>
      <c r="I30" s="128">
        <v>0.5</v>
      </c>
      <c r="J30" s="130">
        <f t="shared" si="4"/>
        <v>1</v>
      </c>
    </row>
    <row r="31" spans="1:10" ht="12.75">
      <c r="A31" s="334"/>
      <c r="B31" s="335"/>
      <c r="C31" s="126"/>
      <c r="D31" s="111">
        <f aca="true" t="shared" si="9" ref="D31:I31">$C30*D30</f>
        <v>0</v>
      </c>
      <c r="E31" s="150">
        <f t="shared" si="9"/>
        <v>0</v>
      </c>
      <c r="F31" s="113">
        <f t="shared" si="9"/>
        <v>0</v>
      </c>
      <c r="G31" s="112">
        <f t="shared" si="9"/>
        <v>0</v>
      </c>
      <c r="H31" s="111">
        <f t="shared" si="9"/>
        <v>30346.801499999994</v>
      </c>
      <c r="I31" s="112">
        <f t="shared" si="9"/>
        <v>30346.801499999994</v>
      </c>
      <c r="J31" s="131">
        <f>SUM(D31:I31)-0.01</f>
        <v>60693.592999999986</v>
      </c>
    </row>
    <row r="32" spans="1:10" ht="12.75">
      <c r="A32" s="336">
        <v>12</v>
      </c>
      <c r="B32" s="337" t="s">
        <v>302</v>
      </c>
      <c r="C32" s="115">
        <f>ORÇAMENTARIA!AI194</f>
        <v>10205.782625</v>
      </c>
      <c r="D32" s="116"/>
      <c r="E32" s="151"/>
      <c r="F32" s="118"/>
      <c r="G32" s="117"/>
      <c r="H32" s="116">
        <v>0.8</v>
      </c>
      <c r="I32" s="117">
        <v>0.2</v>
      </c>
      <c r="J32" s="121">
        <f>SUM(D32:I32)</f>
        <v>1</v>
      </c>
    </row>
    <row r="33" spans="1:10" ht="13.5" thickBot="1">
      <c r="A33" s="336"/>
      <c r="B33" s="337"/>
      <c r="C33" s="115"/>
      <c r="D33" s="122">
        <f aca="true" t="shared" si="10" ref="D33:I33">$C32*D32</f>
        <v>0</v>
      </c>
      <c r="E33" s="157">
        <f t="shared" si="10"/>
        <v>0</v>
      </c>
      <c r="F33" s="124">
        <f t="shared" si="10"/>
        <v>0</v>
      </c>
      <c r="G33" s="123">
        <f t="shared" si="10"/>
        <v>0</v>
      </c>
      <c r="H33" s="122">
        <f t="shared" si="10"/>
        <v>8164.6261</v>
      </c>
      <c r="I33" s="123">
        <f t="shared" si="10"/>
        <v>2041.156525</v>
      </c>
      <c r="J33" s="125">
        <f>SUM(D33:I33)</f>
        <v>10205.782625</v>
      </c>
    </row>
    <row r="34" spans="1:10" ht="16.5" thickBot="1">
      <c r="A34" s="333" t="s">
        <v>455</v>
      </c>
      <c r="B34" s="333"/>
      <c r="C34" s="140">
        <f>SUM(C10:C33)</f>
        <v>600809.8596249999</v>
      </c>
      <c r="D34" s="141">
        <f>D11+D13+D21+D23+D29</f>
        <v>91006.64609375002</v>
      </c>
      <c r="E34" s="148">
        <f>E23+E21+E17+E15</f>
        <v>117148.9528</v>
      </c>
      <c r="F34" s="143">
        <f>F27+F25+F23+F21+F19+F17</f>
        <v>131686.62005</v>
      </c>
      <c r="G34" s="142">
        <f>G29+G27+G25+G23+G21+G19</f>
        <v>86375.19576875</v>
      </c>
      <c r="H34" s="141">
        <f>H33+H31+H29+H27+H25+H23+H21+H19</f>
        <v>129007.8885875</v>
      </c>
      <c r="I34" s="142">
        <f>I33+I31+I25+I23+I21</f>
        <v>45584.516325</v>
      </c>
      <c r="J34" s="144">
        <f>J11+J13+J15+J17+J19+J21+J23+J25+J27+J29+J31+J33+0.05</f>
        <v>600809.859625</v>
      </c>
    </row>
    <row r="35" spans="1:10" ht="15.75" customHeight="1" thickBot="1">
      <c r="A35" s="333" t="s">
        <v>506</v>
      </c>
      <c r="B35" s="333"/>
      <c r="C35" s="145"/>
      <c r="D35" s="329">
        <f>D34</f>
        <v>91006.64609375002</v>
      </c>
      <c r="E35" s="329">
        <f>+E34</f>
        <v>117148.9528</v>
      </c>
      <c r="F35" s="329">
        <f>+F34</f>
        <v>131686.62005</v>
      </c>
      <c r="G35" s="329">
        <f>F35+G34</f>
        <v>218061.81581875</v>
      </c>
      <c r="H35" s="329">
        <f>G35+H34-0.01</f>
        <v>347069.69440625</v>
      </c>
      <c r="I35" s="330">
        <f>H35+I34</f>
        <v>392654.21073125</v>
      </c>
      <c r="J35" s="329"/>
    </row>
    <row r="36" spans="1:10" ht="15.75" customHeight="1" thickBot="1">
      <c r="A36" s="333"/>
      <c r="B36" s="333"/>
      <c r="C36" s="146"/>
      <c r="D36" s="329"/>
      <c r="E36" s="329"/>
      <c r="F36" s="329"/>
      <c r="G36" s="329"/>
      <c r="H36" s="329"/>
      <c r="I36" s="329"/>
      <c r="J36" s="329"/>
    </row>
    <row r="37" spans="1:10" ht="15.75" customHeight="1" thickBot="1">
      <c r="A37" s="333"/>
      <c r="B37" s="333"/>
      <c r="C37" s="147"/>
      <c r="D37" s="329"/>
      <c r="E37" s="329"/>
      <c r="F37" s="329"/>
      <c r="G37" s="329"/>
      <c r="H37" s="329"/>
      <c r="I37" s="329"/>
      <c r="J37" s="329"/>
    </row>
  </sheetData>
  <sheetProtection/>
  <mergeCells count="45">
    <mergeCell ref="E8:E9"/>
    <mergeCell ref="F8:F9"/>
    <mergeCell ref="G8:G9"/>
    <mergeCell ref="H8:H9"/>
    <mergeCell ref="I8:I9"/>
    <mergeCell ref="J8:J9"/>
    <mergeCell ref="A10:A11"/>
    <mergeCell ref="B10:B11"/>
    <mergeCell ref="A8:A9"/>
    <mergeCell ref="B8:B9"/>
    <mergeCell ref="C8:C9"/>
    <mergeCell ref="D8:D9"/>
    <mergeCell ref="A12:A13"/>
    <mergeCell ref="B12:B13"/>
    <mergeCell ref="A14:A15"/>
    <mergeCell ref="B14:B15"/>
    <mergeCell ref="A16:A17"/>
    <mergeCell ref="B16:B17"/>
    <mergeCell ref="B28:B29"/>
    <mergeCell ref="A18:A19"/>
    <mergeCell ref="B18:B19"/>
    <mergeCell ref="A20:A21"/>
    <mergeCell ref="B20:B21"/>
    <mergeCell ref="A22:A23"/>
    <mergeCell ref="B22:B23"/>
    <mergeCell ref="E35:E37"/>
    <mergeCell ref="A30:A31"/>
    <mergeCell ref="B30:B31"/>
    <mergeCell ref="A32:A33"/>
    <mergeCell ref="B32:B33"/>
    <mergeCell ref="A24:A25"/>
    <mergeCell ref="B24:B25"/>
    <mergeCell ref="A26:A27"/>
    <mergeCell ref="B26:B27"/>
    <mergeCell ref="A28:A29"/>
    <mergeCell ref="F35:F37"/>
    <mergeCell ref="G35:G37"/>
    <mergeCell ref="H35:H37"/>
    <mergeCell ref="I35:I37"/>
    <mergeCell ref="J35:J37"/>
    <mergeCell ref="A1:J5"/>
    <mergeCell ref="A6:J7"/>
    <mergeCell ref="A34:B34"/>
    <mergeCell ref="A35:B37"/>
    <mergeCell ref="D35:D37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GEPAD</dc:creator>
  <cp:keywords/>
  <dc:description/>
  <cp:lastModifiedBy>7246</cp:lastModifiedBy>
  <cp:lastPrinted>2017-05-26T16:28:49Z</cp:lastPrinted>
  <dcterms:created xsi:type="dcterms:W3CDTF">1998-10-30T18:34:56Z</dcterms:created>
  <dcterms:modified xsi:type="dcterms:W3CDTF">2017-09-01T13:07:47Z</dcterms:modified>
  <cp:category/>
  <cp:version/>
  <cp:contentType/>
  <cp:contentStatus/>
</cp:coreProperties>
</file>