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ORÇAMENTO" sheetId="1" r:id="rId1"/>
    <sheet name="CRONOGRAMA" sheetId="2" r:id="rId2"/>
  </sheets>
  <definedNames>
    <definedName name="_xlnm.Print_Area" localSheetId="1">'CRONOGRAMA'!$B$3:$I$32</definedName>
    <definedName name="_xlnm.Print_Area" localSheetId="0">'ORÇAMENTO'!$A$1:$H$91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<sst xmlns="http://schemas.openxmlformats.org/spreadsheetml/2006/main" count="297" uniqueCount="214">
  <si>
    <t>DESCRIÇÃO</t>
  </si>
  <si>
    <t>PREÇO UNITÁRIO</t>
  </si>
  <si>
    <t>TOTAL</t>
  </si>
  <si>
    <t>PLANILHA ORÇAMENTÁRIA DE CUSTOS</t>
  </si>
  <si>
    <t>CÓDIGO</t>
  </si>
  <si>
    <t>UND</t>
  </si>
  <si>
    <t>REVESTIMENTO</t>
  </si>
  <si>
    <t>PREÇO COM BDI</t>
  </si>
  <si>
    <t>QTD</t>
  </si>
  <si>
    <t xml:space="preserve"> </t>
  </si>
  <si>
    <t>___________________________________________</t>
  </si>
  <si>
    <t>Rodrigo Soares Magalhães</t>
  </si>
  <si>
    <t>Engenheiro Civil</t>
  </si>
  <si>
    <t>CREA 199076/D</t>
  </si>
  <si>
    <t xml:space="preserve">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SINAPI/SETOP atendendo, portanto, à Lei de Diretrizes Orçamentárias - LDO em vigor. </t>
  </si>
  <si>
    <t>TOTAL GERAL</t>
  </si>
  <si>
    <t>ACE-BAR-010</t>
  </si>
  <si>
    <t>ACE-BAR-015</t>
  </si>
  <si>
    <t>SERVIÇOS PRELIMINARES</t>
  </si>
  <si>
    <t>74209/001</t>
  </si>
  <si>
    <t>74077/002</t>
  </si>
  <si>
    <t>PLACA DE OBRA EM CHAPA DE ACO GALVANIZADO</t>
  </si>
  <si>
    <t>LOCACAO CONVENCIONAL DE OBRA, ATRAVÉS DE GABARITO DE TABUAS CORRIDAS PONTALETADAS, COM REAPROVEITAMENTO DE 10 VEZES.</t>
  </si>
  <si>
    <t xml:space="preserve"> m²</t>
  </si>
  <si>
    <t>DEMOLIÇÕES</t>
  </si>
  <si>
    <t>DEM-CON-040</t>
  </si>
  <si>
    <t>DEMOLIÇÃO DE CONSTRUÇÃO EM ALVENARIAS</t>
  </si>
  <si>
    <t>m²</t>
  </si>
  <si>
    <t>INFRAESTRUTURA</t>
  </si>
  <si>
    <t>73965/009</t>
  </si>
  <si>
    <t>ESCAVACAO MANUAL DE VALA EM LODO, DE 1,5 ATE 3M, EXCLUINDO ESGOTAMENTO/ESCORAMENTO.</t>
  </si>
  <si>
    <t>m³</t>
  </si>
  <si>
    <t>PREPARO DE FUNDO DE VALA COM LARGURA MENOR QUE 1,5 M, EM LOCAL COM NÍVEL BAIXO DE INTERFERÊNCIA. AF_06/2016</t>
  </si>
  <si>
    <t>CONCRETO FCK = 15MPA, TRAÇO 1:3,4:3,5 (CIMENTO/ AREIA MÉDIA/ BRITA 1)- PREPARO MECÂNICO COM BETONEIRA 400 L. AF_07/2016</t>
  </si>
  <si>
    <t>74157/004</t>
  </si>
  <si>
    <t>LANCAMENTO/APLICACAO MANUAL DE CONCRETO EM FUNDACOES</t>
  </si>
  <si>
    <t>73990/001</t>
  </si>
  <si>
    <t>ARMACAO ACO CA-50 P/1,0M3 DE CONCRETO</t>
  </si>
  <si>
    <t>und</t>
  </si>
  <si>
    <t>PIS-CON-020</t>
  </si>
  <si>
    <t>CONTRAPISO DESEMPENADO, COM ARGAMASSA 1:3, SEM JUNTA E = 5 CM</t>
  </si>
  <si>
    <t>SUPRAESTRUTURA</t>
  </si>
  <si>
    <t>LANCAMENTO/APLICACAO MANUAL DE CONCRETO EM ESTRUTURAS</t>
  </si>
  <si>
    <t>MONTAGEM E DESMONTAGEM DE FÔRMA DE PILARES RETANGULARES E ESTRUTURAS SIMILARES COM ÁREA MÉDIA DAS SEÇÕES MENOR OU IGUAL A 0,25 M², PÉ-DIREITO SIMPLES, EM MADEIRA SERRADA, 4 UTILIZAÇÕES. AF_12/2015</t>
  </si>
  <si>
    <t>ALVENARIA DE VEDAÇÃO DE BLOCOS CERÂMICOS FURADOS NA VERTICAL DE 14X19X39CM (ESPESSURA 14CM) DE PAREDES COM ÁREA LÍQUIDA MAIOR OU IGUAL A 6M²
SEM VÃOS E ARGAMASSA DE ASSENTAMENTO COM PREPARO EM BETONEIRA. AF_06/
2014</t>
  </si>
  <si>
    <t>CHAPISCO APLICADO EM ALVENARIAS E ESTRUTURAS DE CONCRETO INTERNAS, COM
COLHER DE PEDREIRO. ARGAMASSA TRAÇO 1:3 COM PREPARO MANUAL. AF_06/20
14</t>
  </si>
  <si>
    <t>EMBOÇO, PARA RECEBIMENTO DE CERÂMICA, EM ARGAMASSA TRAÇO 1:2:8, PREPARO MANUAL, APLICADO MANUALMENTE EM FACES INTERNAS DE PAREDES, PARA AMBI
ENTE COM ÁREA MENOR QUE 5M2, ESPESSURA DE 20MM, COM EXECUÇÃO DE TALISC
AS. AF_06/2014</t>
  </si>
  <si>
    <t>REVESTIMENTO CERÂMICO PARA PAREDES INTERNAS COM PLACAS TIPO ESMALTADA EXTRA DE DIMENSÕES 20X20 CM APLICADAS EM AMBIENTES DE ÁREA MAIOR QUE 5
M² NA ALTURA INTEIRA DAS PAREDES. AF_06/2014</t>
  </si>
  <si>
    <t>ROD-CER-005</t>
  </si>
  <si>
    <t>REVESTIMENTO CERÂMICO PARA PISO COM PLACAS TIPO ESMALTADA PADRÃO POPULAR DE DIMENSÕES 35X35 CM APLICADA EM AMBIENTES DE ÁREA MAIOR QUE 10 M2
. AF_06/2014</t>
  </si>
  <si>
    <t>RODAPÉ DE CERÂMICA H = 10 CM</t>
  </si>
  <si>
    <t>m</t>
  </si>
  <si>
    <t>ESQUADRIA</t>
  </si>
  <si>
    <t>PORTA DE MADEIRA PARA PINTURA, SEMI-OCA (LEVE OU MÉDIA), 80X210CM, ESPESSURA DE 3,5CM, INCLUSO DOBRADIÇAS - FORNECIMENTO E INSTALAÇÃO. AF_08
/2015</t>
  </si>
  <si>
    <t>un</t>
  </si>
  <si>
    <t>PINTURA/ACABAMENTO</t>
  </si>
  <si>
    <t>PIN-EMA-011</t>
  </si>
  <si>
    <t>EMASSAMENTO DE PAREDES COM 2 DEMÃO DE MASSA PVA</t>
  </si>
  <si>
    <t>APLICAÇÃO MANUAL DE PINTURA COM TINTA LÁTEX ACRÍLICA EM PAREDES, DUAS
DEMÃOS. AF_06/2014</t>
  </si>
  <si>
    <t>APLICAÇÃO MANUAL DE PINTURA COM TINTA LÁTEX PVA EM TETO, DUAS DEMÃOS. 
AF_06/2014</t>
  </si>
  <si>
    <t>LOUÇAS ACESSÓRIOS E METAIS</t>
  </si>
  <si>
    <t>ACE-PAP-015</t>
  </si>
  <si>
    <t>ACE-SAB-025</t>
  </si>
  <si>
    <t>ACE-PAP-020</t>
  </si>
  <si>
    <t>BARRA DE APOIO EM AÇO INOX PARA P.N.E. L = 90 CM (VASO SANITÁRIO)</t>
  </si>
  <si>
    <t>BARRA DE APOIO EM AÇO INOX PARA P.N.E. L = 100 CM (PAREDE)</t>
  </si>
  <si>
    <t>VASO SANITÁRIO SIFONADO COM CAIXA ACOPLADA LOUÇA BRANCA - FORNECIMENTO E INSTALAÇÃO. AF_12/2013</t>
  </si>
  <si>
    <t>LAVATÓRIO LOUÇA BRANCA COM COLUNA, *44 X 35,5* CM, PADRÃO POPULAR, INCLUSO SIFÃO FLEXÍVEL EM PVC, VÁLVULA E ENGATE FLEXÍVEL 30CM EM PLÁSTICO E COM TORNEIRA CROMADA PADRÃO POPULAR - FORNECIMENTO E INSTALAÇÃO. AF_12/2013</t>
  </si>
  <si>
    <t>PAPELEIRA METÁLICA CROMADA, INCLUSIVE FIXAÇÃO</t>
  </si>
  <si>
    <t>PORTA SABÃO LÍQUIDO, PLÁSTICO MIX, BRANCO</t>
  </si>
  <si>
    <t>PORTA PAPEL TOALHA 2 OU 3 DOBRAS, PLÁSTICO MIX</t>
  </si>
  <si>
    <t>BDI 22%</t>
  </si>
  <si>
    <t>TRA-CAÇ-015</t>
  </si>
  <si>
    <t>TRANSPORTE DE MATERIAL DEMOLIDO EM CAÇAMBA</t>
  </si>
  <si>
    <t>INSTALAÇÕES ELETRICAS</t>
  </si>
  <si>
    <t>PONTO DE ILUMINAÇÃO RESIDENCIAL INCLUINDO INTERRUPTOR SIMPLES (2 MÓDULOS), CAIXA ELÉTRICA, ELETRODUTO, CABO, RASGO, QUEBRA E CHUMBAMENTO (EXCLUINDO LUMINÁRIA E LÂMPADA). AF_01/2016</t>
  </si>
  <si>
    <t>QUADRO DE DISTRIBUICAO DE ENERGIA P/ 6 DISJUNTORES TERMOMAGNETICOS MONOPOLARES SEM BARRAMENTO, DE EMBUTIR, EM CHAPA METALICA - FORNECIMENTOE INSTALACAO</t>
  </si>
  <si>
    <t>74130/001</t>
  </si>
  <si>
    <t>DISJUNTOR TERMOMAGNETICO MONOPOLAR PADRAO NEMA (AMERICANO) 10 A 30A 240V, FORNECIMENTO E INSTALACAO</t>
  </si>
  <si>
    <t>PONTO DE TOMADA RESIDENCIAL INCLUINDO TOMADA (2 MÓDULOS) 10A/250V, CAIXA ELÉTRICA, ELETRODUTO, CABO, RASGO, QUEBRA E CHUMBAMENTO. AF_01/2016</t>
  </si>
  <si>
    <t>ELETRODUTO FLEXÍVEL CORRUGADO, PVC, DN 25 MM (3/4"), PARA CIRCUITOS TERMINAIS, INSTALADO EM FORRO - FORNECIMENTO E INSTALAÇÃO. AF_12/2015</t>
  </si>
  <si>
    <t>RASGO EM ALVENARIA PARA RAMAIS/ DISTRIBUIÇÃO COM DIAMETROS MENORES OUIGUAIS A 40 MM. AF_05/2015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</si>
  <si>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</si>
  <si>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</si>
  <si>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</si>
  <si>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16 MM², ANTI-CHAMA 450/750 V, PARA CIRCUITOS TERMINAIS - FORNECIMENTO E INSTALAÇÃO. AF_12/2015</t>
  </si>
  <si>
    <t>73953/004</t>
  </si>
  <si>
    <t>LUMINÁRIAS TIPO CALHA, DE SOBREPOR, COM REATORES DE PARTIDA RÁPIDA E LÂMPADAS FLUORESCENTES 2X2X18W, COMPLETAS, FORNECIMENTO E INSTALAÇÃO</t>
  </si>
  <si>
    <t>INSTALAÇÕES HIDROSANITARIAS</t>
  </si>
  <si>
    <t>CAIXA SIFONADA, PVC, DN 150 X 185 X 75 MM, FORNECIDA E INSTALADA EM RAMAIS DE ENCAMINHAMENTO DE ÁGUA PLUVIAL. AF_12/2014</t>
  </si>
  <si>
    <t>TUBO, PVC, SOLDÁVEL, DN 20MM, INSTALADO EM RAMAL OU SUB-RAMAL DE ÁGUA- FORNECIMENTO E INSTALAÇÃO. AF_12/2014</t>
  </si>
  <si>
    <t>TUBO, PVC, SOLDÁVEL, DN 25MM, INSTALADO EM RAMAL OU SUB-RAMAL DE ÁGUA- FORNECIMENTO E INSTALAÇÃO. AF_12/2014</t>
  </si>
  <si>
    <t>TUBO, PVC, SOLDÁVEL, DN 50MM, INSTALADO EM PRUMADA DE ÁGUA - FORNECIMENTO E INSTALAÇÃO. AF_12/2014</t>
  </si>
  <si>
    <t>TUBO PVC, SÉRIE R, ÁGUA PLUVIAL, DN 100 MM, FORNECIDO E INSTALADO EM CONDUTORES VERTICAIS DE ÁGUAS PLUVIAIS. AF_12/2014</t>
  </si>
  <si>
    <t>1.1</t>
  </si>
  <si>
    <t>1.2</t>
  </si>
  <si>
    <t>2.2</t>
  </si>
  <si>
    <t>2.1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</si>
  <si>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</si>
  <si>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</si>
  <si>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</si>
  <si>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</si>
  <si>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</si>
  <si>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</si>
  <si>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</si>
  <si>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</si>
  <si>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</si>
  <si>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</si>
  <si>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</si>
  <si>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5.1</t>
  </si>
  <si>
    <t>5.3</t>
  </si>
  <si>
    <t>5.5</t>
  </si>
  <si>
    <t>5.6</t>
  </si>
  <si>
    <t>5.7</t>
  </si>
  <si>
    <t>6.1</t>
  </si>
  <si>
    <t>6.2</t>
  </si>
  <si>
    <t>6.3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</si>
  <si>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</si>
  <si>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</si>
  <si>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</si>
  <si>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</si>
  <si>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</si>
  <si>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</si>
  <si>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</si>
  <si>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</si>
  <si>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</si>
  <si>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</si>
  <si>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</si>
  <si>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</si>
  <si>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</si>
  <si>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</si>
  <si>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</si>
  <si>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</si>
  <si>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</si>
  <si>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</si>
  <si>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</si>
  <si>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</si>
  <si>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</si>
  <si>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</si>
  <si>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</si>
  <si>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</si>
  <si>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</si>
  <si>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</si>
  <si>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</si>
  <si>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</si>
  <si>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CRONOGRAMA FÍSICO-FINANCEIRO</t>
  </si>
  <si>
    <t>CONVENENTE: PIRAPORA</t>
  </si>
  <si>
    <t>FOLHA Nº01</t>
  </si>
  <si>
    <t>PRAZO DA OBRA: 3 MESES</t>
  </si>
  <si>
    <t>ETAPAS</t>
  </si>
  <si>
    <t>Físico / Financeiro</t>
  </si>
  <si>
    <t>Mês 1</t>
  </si>
  <si>
    <t>Mês 2</t>
  </si>
  <si>
    <t>Mês 3</t>
  </si>
  <si>
    <t>Total</t>
  </si>
  <si>
    <t>Serviço preliminar</t>
  </si>
  <si>
    <t>Físico %</t>
  </si>
  <si>
    <t>Financeiro</t>
  </si>
  <si>
    <t>Demolições</t>
  </si>
  <si>
    <t>Infraestrutura</t>
  </si>
  <si>
    <t>Superestrutura</t>
  </si>
  <si>
    <t>Revestimento</t>
  </si>
  <si>
    <t>Esquadria</t>
  </si>
  <si>
    <t>Pintura/Acabamento</t>
  </si>
  <si>
    <t>Louça acessórios e metais</t>
  </si>
  <si>
    <t>Instalações eletricas</t>
  </si>
  <si>
    <t>Instalações hidrosanitarias</t>
  </si>
  <si>
    <t>Nome Legível do Responsável Técnico pela elaboração da planilha: RODRIGO SOARES MAGALHÃES CREA:199076/D</t>
  </si>
  <si>
    <t>DEMOLIÇÃO DE REVESTIMENTO CERÂMICO, DE FORMA MANUAL, SEM REAPROVEITAMENTO. AF_12/2017</t>
  </si>
  <si>
    <t xml:space="preserve">REV-REB-005 </t>
  </si>
  <si>
    <t>REBOCO COM ARGAMASSA 1:7, CIMENTO E AREIA</t>
  </si>
  <si>
    <t>DIVISORIA EM GRANITO BRANCO POLIDO, ESP = 3CM, ASSENTADO COM ARGAMASSA TRACO 1:4, ARREMATE EM CIMENTO BRANCO, EXCLUSIVE FERRAGENS</t>
  </si>
  <si>
    <t>73933/004</t>
  </si>
  <si>
    <t>PORTA DE FERRO DE ABRIR TIPO BARRA CHATA, COM REQUADRO E GUARNICAO COMPLETA</t>
  </si>
  <si>
    <t>JANELA DE AÇO BASCULANTE, FIXAÇÃO COM ARGAMASSA, COM VIDROS, PADRONIZADA. AF_07/2016</t>
  </si>
  <si>
    <t>BANCADA/ BANCA EM MARMORE, POLIDO, BRANCO COMUM, E= *3* CM</t>
  </si>
  <si>
    <t>CAIXA D´ÁGUA EM POLIETILENO, 1000 LITROS, COM ACESSÓRIOS</t>
  </si>
  <si>
    <t>74234/001</t>
  </si>
  <si>
    <t>MICTORIO SIFONADO DE LOUCA BRANCA COM PERTENCES, COM REGISTRO DE PRESSAO 1/2" COM CANOPLA CROMADA ACABAMENTO SIMPLES E CONJUNTO PARA FIXACAO- FORNECIMENTO E INSTALACAO</t>
  </si>
  <si>
    <t>TANQUE DE MÁRMORE SINTÉTICO COM COLUNA, 22L OU EQUIVALENTE FORNECIMENTO E INSTALAÇÃO. AF_12/2013</t>
  </si>
  <si>
    <t>VÁLVULA EM METAL CROMADO TIPO AMERICANA 3.1/2" X 1.1/2" PARA PIA - FORNECIMENTO E INSTALAÇÃO. AF_12/2013</t>
  </si>
  <si>
    <t>73870/004</t>
  </si>
  <si>
    <t>REGISTRO DE ESFERA EM BRONZE D= 1.1/4" FORNEC E COLOCACAO</t>
  </si>
  <si>
    <t>COTOVELO/JOELHO COM ADAPTADOR, 90 GRAUS, EM POLIPROPILENO, PN 16, PARA TUBOSPEAD, 20 MM X 3/4" - LIGACAO PREDIAL DE AGUA</t>
  </si>
  <si>
    <t>PINTURA A OLEO, 1 DEMAO</t>
  </si>
  <si>
    <t>BANCADA DE ARDOSIA POLIDA E=3CM, FORNECIMENTO E INSTALAÇÃO INCLUSIVE FERRAGEM</t>
  </si>
  <si>
    <t>COMPOSIÇÃO</t>
  </si>
  <si>
    <t>TELA DE FIBRA DE VIDRO, ACABAMENTO ANTI-ALCALINO, MALHA 10 X 10 MM</t>
  </si>
  <si>
    <t>73909/001</t>
  </si>
  <si>
    <t>DIVISORIA EM MADEIRA COMPENSADA RESINADA ESPESSURA 6MM, ESTRUTURADA EMMADEIRA DE LEI 3"X3"</t>
  </si>
  <si>
    <t>2.3</t>
  </si>
  <si>
    <t>5.2</t>
  </si>
  <si>
    <t>5.4</t>
  </si>
  <si>
    <t>6.4</t>
  </si>
  <si>
    <t>6.5</t>
  </si>
  <si>
    <t>7.1</t>
  </si>
  <si>
    <t>8.9</t>
  </si>
  <si>
    <t>8.10</t>
  </si>
  <si>
    <t>8.11</t>
  </si>
  <si>
    <t>8.12</t>
  </si>
  <si>
    <t>8.13</t>
  </si>
  <si>
    <t>10.8</t>
  </si>
  <si>
    <t>10.9</t>
  </si>
  <si>
    <t>CAIXA DE PASSAGEM 50X50X60 FUNDO BRITA C/ TAMPA</t>
  </si>
  <si>
    <t>SINAPI 12/2018</t>
  </si>
  <si>
    <t>DATA: 24/01/2019</t>
  </si>
  <si>
    <t>SETOP 10/2018</t>
  </si>
  <si>
    <t>OBRA: REFORMA CENTRO POP</t>
  </si>
  <si>
    <t>LOCAL: AVENIDA SÃO FRANCISCO</t>
  </si>
  <si>
    <t>-</t>
  </si>
  <si>
    <t>DATA:  24/01/2019</t>
  </si>
  <si>
    <r>
      <t>OBRA</t>
    </r>
    <r>
      <rPr>
        <sz val="8"/>
        <rFont val="Arial"/>
        <family val="2"/>
      </rPr>
      <t>: REFORMA CENTRO POP</t>
    </r>
  </si>
  <si>
    <r>
      <t xml:space="preserve">SERVIÇO: </t>
    </r>
    <r>
      <rPr>
        <sz val="8"/>
        <rFont val="Arial"/>
        <family val="2"/>
      </rPr>
      <t>SERVIÇOS EM GERAIS</t>
    </r>
  </si>
  <si>
    <r>
      <t xml:space="preserve">LOCAL: </t>
    </r>
    <r>
      <rPr>
        <sz val="8"/>
        <rFont val="Arial"/>
        <family val="2"/>
      </rPr>
      <t>AVENIDA SÃO FRANCISCO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</si>
</sst>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/>
      <right/>
      <top style="medium"/>
      <bottom style="medium"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5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2" fontId="7" fillId="34" borderId="10" xfId="0" applyNumberFormat="1" applyFont="1" applyFill="1" applyBorder="1" applyAlignment="1">
      <alignment horizontal="left" vertical="center"/>
    </xf>
    <xf numFmtId="17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48" applyFont="1" applyFill="1" applyBorder="1" applyAlignment="1">
      <alignment horizontal="center" vertical="center"/>
      <protection/>
    </xf>
    <xf numFmtId="0" fontId="8" fillId="35" borderId="12" xfId="0" applyFont="1" applyFill="1" applyBorder="1" applyAlignment="1">
      <alignment horizontal="center" vertical="center" wrapText="1"/>
    </xf>
    <xf numFmtId="2" fontId="4" fillId="0" borderId="10" xfId="6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 wrapText="1"/>
    </xf>
    <xf numFmtId="43" fontId="4" fillId="33" borderId="11" xfId="53" applyNumberFormat="1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2" fontId="8" fillId="35" borderId="10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wrapText="1"/>
      <protection/>
    </xf>
    <xf numFmtId="2" fontId="4" fillId="33" borderId="10" xfId="53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33" borderId="10" xfId="48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48" applyNumberFormat="1" applyFont="1" applyFill="1" applyBorder="1" applyAlignment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0" borderId="10" xfId="48" applyNumberFormat="1" applyFont="1" applyFill="1" applyBorder="1" applyAlignment="1">
      <alignment horizontal="center" vertical="center" wrapText="1"/>
      <protection/>
    </xf>
    <xf numFmtId="2" fontId="4" fillId="33" borderId="10" xfId="48" applyNumberFormat="1" applyFont="1" applyFill="1" applyBorder="1" applyAlignment="1">
      <alignment horizontal="center" vertical="center" wrapText="1"/>
      <protection/>
    </xf>
    <xf numFmtId="0" fontId="8" fillId="35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3" fontId="4" fillId="33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 wrapText="1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9" fontId="4" fillId="0" borderId="18" xfId="51" applyFont="1" applyBorder="1" applyAlignment="1">
      <alignment horizontal="center" vertical="center"/>
    </xf>
    <xf numFmtId="9" fontId="6" fillId="38" borderId="18" xfId="51" applyFont="1" applyFill="1" applyBorder="1" applyAlignment="1">
      <alignment horizontal="center" vertical="center"/>
    </xf>
    <xf numFmtId="44" fontId="4" fillId="0" borderId="18" xfId="45" applyNumberFormat="1" applyFont="1" applyBorder="1" applyAlignment="1">
      <alignment horizontal="center" vertical="center"/>
    </xf>
    <xf numFmtId="44" fontId="6" fillId="38" borderId="18" xfId="45" applyNumberFormat="1" applyFont="1" applyFill="1" applyBorder="1" applyAlignment="1">
      <alignment horizontal="center" vertical="center"/>
    </xf>
    <xf numFmtId="9" fontId="6" fillId="38" borderId="18" xfId="45" applyNumberFormat="1" applyFont="1" applyFill="1" applyBorder="1" applyAlignment="1">
      <alignment horizontal="center" vertical="center"/>
    </xf>
    <xf numFmtId="9" fontId="4" fillId="0" borderId="18" xfId="45" applyNumberFormat="1" applyFont="1" applyBorder="1" applyAlignment="1">
      <alignment horizontal="center" vertical="center"/>
    </xf>
    <xf numFmtId="9" fontId="4" fillId="36" borderId="18" xfId="51" applyFont="1" applyFill="1" applyBorder="1" applyAlignment="1">
      <alignment horizontal="center" vertical="center"/>
    </xf>
    <xf numFmtId="9" fontId="6" fillId="37" borderId="18" xfId="0" applyNumberFormat="1" applyFont="1" applyFill="1" applyBorder="1" applyAlignment="1">
      <alignment horizontal="center" vertical="center"/>
    </xf>
    <xf numFmtId="44" fontId="6" fillId="37" borderId="18" xfId="0" applyNumberFormat="1" applyFont="1" applyFill="1" applyBorder="1" applyAlignment="1">
      <alignment horizontal="center" vertical="center"/>
    </xf>
    <xf numFmtId="44" fontId="6" fillId="37" borderId="18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justify" vertical="center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4" fillId="0" borderId="26" xfId="45" applyNumberFormat="1" applyFont="1" applyBorder="1" applyAlignment="1">
      <alignment horizontal="center" vertical="center"/>
    </xf>
    <xf numFmtId="44" fontId="4" fillId="0" borderId="27" xfId="45" applyNumberFormat="1" applyFont="1" applyBorder="1" applyAlignment="1">
      <alignment horizontal="center" vertical="center"/>
    </xf>
    <xf numFmtId="44" fontId="4" fillId="0" borderId="26" xfId="45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9" fontId="4" fillId="36" borderId="26" xfId="51" applyFont="1" applyFill="1" applyBorder="1" applyAlignment="1">
      <alignment horizontal="center" vertical="center"/>
    </xf>
    <xf numFmtId="9" fontId="4" fillId="36" borderId="27" xfId="51" applyFont="1" applyFill="1" applyBorder="1" applyAlignment="1">
      <alignment horizontal="center" vertical="center"/>
    </xf>
    <xf numFmtId="44" fontId="6" fillId="37" borderId="26" xfId="0" applyNumberFormat="1" applyFont="1" applyFill="1" applyBorder="1" applyAlignment="1">
      <alignment horizontal="center" vertical="center"/>
    </xf>
    <xf numFmtId="44" fontId="6" fillId="37" borderId="27" xfId="0" applyNumberFormat="1" applyFont="1" applyFill="1" applyBorder="1" applyAlignment="1">
      <alignment horizontal="center" vertical="center"/>
    </xf>
    <xf numFmtId="9" fontId="4" fillId="0" borderId="27" xfId="45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9" fontId="4" fillId="0" borderId="26" xfId="51" applyFont="1" applyBorder="1" applyAlignment="1">
      <alignment horizontal="center" vertical="center"/>
    </xf>
    <xf numFmtId="9" fontId="4" fillId="0" borderId="27" xfId="5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6" fillId="39" borderId="32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Separador de milhares 3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57150</xdr:rowOff>
    </xdr:from>
    <xdr:to>
      <xdr:col>2</xdr:col>
      <xdr:colOff>3219450</xdr:colOff>
      <xdr:row>0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3950" y="57150"/>
          <a:ext cx="3057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97</xdr:row>
      <xdr:rowOff>104775</xdr:rowOff>
    </xdr:from>
    <xdr:to>
      <xdr:col>7</xdr:col>
      <xdr:colOff>1038225</xdr:colOff>
      <xdr:row>101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5005625"/>
          <a:ext cx="7210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3"/>
  <sheetViews>
    <sheetView tabSelected="1" zoomScaleSheetLayoutView="100" zoomScalePageLayoutView="0" workbookViewId="0" topLeftCell="A47">
      <selection activeCell="C94" sqref="C94"/>
    </sheetView>
  </sheetViews>
  <sheetFormatPr defaultColWidth="9.140625" defaultRowHeight="12.75"/>
  <cols>
    <col min="1" max="1" width="3.421875" style="1" customWidth="1"/>
    <col min="2" max="2" width="11.00390625" style="1" customWidth="1"/>
    <col min="3" max="3" width="48.28125" style="0" customWidth="1"/>
    <col min="4" max="4" width="6.57421875" style="6" customWidth="1"/>
    <col min="5" max="5" width="6.00390625" style="3" customWidth="1"/>
    <col min="6" max="6" width="9.140625" style="11" customWidth="1"/>
    <col min="7" max="7" width="8.8515625" style="3" customWidth="1"/>
    <col min="8" max="8" width="15.57421875" style="5" customWidth="1"/>
  </cols>
  <sheetData>
    <row r="1" spans="1:8" ht="12.75">
      <c r="A1" s="100" t="s">
        <v>9</v>
      </c>
      <c r="B1" s="100"/>
      <c r="C1" s="100"/>
      <c r="D1" s="100"/>
      <c r="E1" s="100"/>
      <c r="F1" s="100"/>
      <c r="G1" s="100"/>
      <c r="H1" s="100"/>
    </row>
    <row r="2" spans="1:8" ht="19.5" customHeight="1">
      <c r="A2" s="101" t="s">
        <v>3</v>
      </c>
      <c r="B2" s="101"/>
      <c r="C2" s="101"/>
      <c r="D2" s="101"/>
      <c r="E2" s="101"/>
      <c r="F2" s="101"/>
      <c r="G2" s="15" t="s">
        <v>71</v>
      </c>
      <c r="H2" s="16" t="s">
        <v>205</v>
      </c>
    </row>
    <row r="3" spans="1:8" ht="19.5" customHeight="1">
      <c r="A3" s="102" t="s">
        <v>211</v>
      </c>
      <c r="B3" s="102"/>
      <c r="C3" s="103"/>
      <c r="D3" s="103"/>
      <c r="E3" s="103"/>
      <c r="F3" s="103"/>
      <c r="G3" s="17">
        <v>1.2486</v>
      </c>
      <c r="H3" s="16" t="s">
        <v>206</v>
      </c>
    </row>
    <row r="4" spans="1:8" ht="19.5" customHeight="1">
      <c r="A4" s="104" t="s">
        <v>212</v>
      </c>
      <c r="B4" s="105"/>
      <c r="C4" s="105"/>
      <c r="D4" s="105"/>
      <c r="E4" s="105"/>
      <c r="F4" s="105"/>
      <c r="G4" s="106"/>
      <c r="H4" s="18" t="s">
        <v>204</v>
      </c>
    </row>
    <row r="5" spans="1:10" ht="14.25" customHeight="1">
      <c r="A5" s="107" t="s">
        <v>213</v>
      </c>
      <c r="B5" s="108"/>
      <c r="C5" s="108"/>
      <c r="D5" s="108"/>
      <c r="E5" s="108"/>
      <c r="F5" s="108"/>
      <c r="G5" s="108"/>
      <c r="H5" s="109"/>
      <c r="J5" s="14"/>
    </row>
    <row r="6" spans="1:8" ht="19.5" customHeight="1" hidden="1">
      <c r="A6" s="110"/>
      <c r="B6" s="111"/>
      <c r="C6" s="111"/>
      <c r="D6" s="111"/>
      <c r="E6" s="111"/>
      <c r="F6" s="111"/>
      <c r="G6" s="111"/>
      <c r="H6" s="112"/>
    </row>
    <row r="7" spans="1:8" ht="22.5">
      <c r="A7" s="19"/>
      <c r="B7" s="19" t="s">
        <v>4</v>
      </c>
      <c r="C7" s="19" t="s">
        <v>0</v>
      </c>
      <c r="D7" s="20" t="s">
        <v>8</v>
      </c>
      <c r="E7" s="20" t="s">
        <v>5</v>
      </c>
      <c r="F7" s="21" t="s">
        <v>1</v>
      </c>
      <c r="G7" s="21" t="s">
        <v>7</v>
      </c>
      <c r="H7" s="22" t="s">
        <v>2</v>
      </c>
    </row>
    <row r="8" spans="1:8" s="4" customFormat="1" ht="21.75" customHeight="1">
      <c r="A8" s="23">
        <v>1</v>
      </c>
      <c r="B8" s="93" t="s">
        <v>18</v>
      </c>
      <c r="C8" s="94"/>
      <c r="D8" s="94"/>
      <c r="E8" s="94"/>
      <c r="F8" s="94"/>
      <c r="G8" s="94"/>
      <c r="H8" s="24">
        <f>SUM(H9:H10)</f>
        <v>1277.0837999999999</v>
      </c>
    </row>
    <row r="9" spans="1:9" ht="40.5" customHeight="1">
      <c r="A9" s="25" t="s">
        <v>94</v>
      </c>
      <c r="B9" s="26" t="s">
        <v>19</v>
      </c>
      <c r="C9" s="27" t="s">
        <v>21</v>
      </c>
      <c r="D9" s="28">
        <v>3</v>
      </c>
      <c r="E9" s="26" t="s">
        <v>23</v>
      </c>
      <c r="F9" s="28">
        <v>309.4</v>
      </c>
      <c r="G9" s="29">
        <f>F9*1.22</f>
        <v>377.46799999999996</v>
      </c>
      <c r="H9" s="30">
        <f>D9*G9</f>
        <v>1132.404</v>
      </c>
      <c r="I9" s="7"/>
    </row>
    <row r="10" spans="1:10" ht="49.5" customHeight="1">
      <c r="A10" s="25" t="s">
        <v>95</v>
      </c>
      <c r="B10" s="31" t="s">
        <v>20</v>
      </c>
      <c r="C10" s="27" t="s">
        <v>22</v>
      </c>
      <c r="D10" s="28">
        <v>33.5</v>
      </c>
      <c r="E10" s="26" t="s">
        <v>23</v>
      </c>
      <c r="F10" s="28">
        <v>3.54</v>
      </c>
      <c r="G10" s="29">
        <f>F10*1.22</f>
        <v>4.3187999999999995</v>
      </c>
      <c r="H10" s="30">
        <f>D10*G10</f>
        <v>144.67979999999997</v>
      </c>
      <c r="J10" s="7"/>
    </row>
    <row r="11" spans="1:8" s="4" customFormat="1" ht="24.75" customHeight="1">
      <c r="A11" s="32">
        <v>2</v>
      </c>
      <c r="B11" s="93" t="s">
        <v>24</v>
      </c>
      <c r="C11" s="94"/>
      <c r="D11" s="94"/>
      <c r="E11" s="94"/>
      <c r="F11" s="94"/>
      <c r="G11" s="94"/>
      <c r="H11" s="24">
        <f>SUM(H12:H14)</f>
        <v>10918.376824</v>
      </c>
    </row>
    <row r="12" spans="1:10" ht="47.25" customHeight="1">
      <c r="A12" s="25" t="s">
        <v>97</v>
      </c>
      <c r="B12" s="26" t="s">
        <v>25</v>
      </c>
      <c r="C12" s="27" t="s">
        <v>26</v>
      </c>
      <c r="D12" s="33">
        <f>(4*4.5+2.7*4.5)*1.2</f>
        <v>36.18</v>
      </c>
      <c r="E12" s="29" t="s">
        <v>27</v>
      </c>
      <c r="F12" s="34">
        <v>111.04</v>
      </c>
      <c r="G12" s="29">
        <f>F12*1.22</f>
        <v>135.46880000000002</v>
      </c>
      <c r="H12" s="30">
        <f>D12*G12</f>
        <v>4901.261184000001</v>
      </c>
      <c r="I12" s="7"/>
      <c r="J12" s="7"/>
    </row>
    <row r="13" spans="1:9" ht="40.5" customHeight="1">
      <c r="A13" s="25" t="s">
        <v>96</v>
      </c>
      <c r="B13" s="35">
        <v>90443</v>
      </c>
      <c r="C13" s="36" t="s">
        <v>81</v>
      </c>
      <c r="D13" s="37">
        <v>150</v>
      </c>
      <c r="E13" s="29" t="s">
        <v>51</v>
      </c>
      <c r="F13" s="38">
        <v>10.02</v>
      </c>
      <c r="G13" s="29">
        <f>F13*1.22</f>
        <v>12.2244</v>
      </c>
      <c r="H13" s="30">
        <f>D13*G13</f>
        <v>1833.6599999999999</v>
      </c>
      <c r="I13" s="7"/>
    </row>
    <row r="14" spans="1:9" ht="40.5" customHeight="1">
      <c r="A14" s="25" t="s">
        <v>190</v>
      </c>
      <c r="B14" s="35">
        <v>97633</v>
      </c>
      <c r="C14" s="36" t="s">
        <v>168</v>
      </c>
      <c r="D14" s="37">
        <f>37+31+68+(7.8*1.5)+(4*1.5*2)+((2+2+7.3+7.3)*1.5)+(5.2+5.2+4.2+4.2)*1.5</f>
        <v>215.8</v>
      </c>
      <c r="E14" s="29" t="s">
        <v>27</v>
      </c>
      <c r="F14" s="39">
        <v>15.89</v>
      </c>
      <c r="G14" s="29">
        <f>F14*1.22</f>
        <v>19.3858</v>
      </c>
      <c r="H14" s="30">
        <f>D14*G14</f>
        <v>4183.45564</v>
      </c>
      <c r="I14" s="7"/>
    </row>
    <row r="15" spans="1:8" s="4" customFormat="1" ht="37.5" customHeight="1">
      <c r="A15" s="40">
        <v>3</v>
      </c>
      <c r="B15" s="95" t="s">
        <v>28</v>
      </c>
      <c r="C15" s="96"/>
      <c r="D15" s="96"/>
      <c r="E15" s="96"/>
      <c r="F15" s="96"/>
      <c r="G15" s="96"/>
      <c r="H15" s="41">
        <f>SUM(H16:H21)</f>
        <v>4422.8450892</v>
      </c>
    </row>
    <row r="16" spans="1:9" ht="45" customHeight="1">
      <c r="A16" s="25" t="s">
        <v>98</v>
      </c>
      <c r="B16" s="42" t="s">
        <v>29</v>
      </c>
      <c r="C16" s="43" t="s">
        <v>30</v>
      </c>
      <c r="D16" s="29">
        <f>((0.15*0.2)*(4+2.5+2+1.8+1.8)+(0.6*0.6*0.6)*8)*1.2</f>
        <v>2.5092000000000003</v>
      </c>
      <c r="E16" s="29" t="s">
        <v>31</v>
      </c>
      <c r="F16" s="29">
        <v>143.3</v>
      </c>
      <c r="G16" s="29">
        <f aca="true" t="shared" si="0" ref="G16:G21">F16*1.22</f>
        <v>174.82600000000002</v>
      </c>
      <c r="H16" s="30">
        <f aca="true" t="shared" si="1" ref="H16:H21">D16*G16</f>
        <v>438.6733992000001</v>
      </c>
      <c r="I16" s="7"/>
    </row>
    <row r="17" spans="1:8" ht="40.5" customHeight="1">
      <c r="A17" s="25" t="s">
        <v>99</v>
      </c>
      <c r="B17" s="42">
        <v>94097</v>
      </c>
      <c r="C17" s="43" t="s">
        <v>32</v>
      </c>
      <c r="D17" s="29">
        <f>(0.15)*(4+2.5+2+1.8+1.8)+(0.6*0.6)*8</f>
        <v>4.695</v>
      </c>
      <c r="E17" s="29" t="s">
        <v>27</v>
      </c>
      <c r="F17" s="29">
        <v>4.44</v>
      </c>
      <c r="G17" s="29">
        <f t="shared" si="0"/>
        <v>5.4168</v>
      </c>
      <c r="H17" s="30">
        <f t="shared" si="1"/>
        <v>25.431876000000003</v>
      </c>
    </row>
    <row r="18" spans="1:8" ht="37.5" customHeight="1">
      <c r="A18" s="25" t="s">
        <v>100</v>
      </c>
      <c r="B18" s="42">
        <v>94963</v>
      </c>
      <c r="C18" s="43" t="s">
        <v>33</v>
      </c>
      <c r="D18" s="29">
        <v>2.51</v>
      </c>
      <c r="E18" s="29" t="s">
        <v>31</v>
      </c>
      <c r="F18" s="29">
        <v>254.89</v>
      </c>
      <c r="G18" s="29">
        <f t="shared" si="0"/>
        <v>310.9658</v>
      </c>
      <c r="H18" s="30">
        <f t="shared" si="1"/>
        <v>780.5241579999999</v>
      </c>
    </row>
    <row r="19" spans="1:10" ht="37.5" customHeight="1">
      <c r="A19" s="25" t="s">
        <v>101</v>
      </c>
      <c r="B19" s="42" t="s">
        <v>34</v>
      </c>
      <c r="C19" s="43" t="s">
        <v>35</v>
      </c>
      <c r="D19" s="29">
        <v>2.51</v>
      </c>
      <c r="E19" s="29" t="s">
        <v>31</v>
      </c>
      <c r="F19" s="29">
        <v>97.95</v>
      </c>
      <c r="G19" s="29">
        <f t="shared" si="0"/>
        <v>119.499</v>
      </c>
      <c r="H19" s="30">
        <f t="shared" si="1"/>
        <v>299.94248999999996</v>
      </c>
      <c r="J19" s="7"/>
    </row>
    <row r="20" spans="1:8" ht="37.5" customHeight="1">
      <c r="A20" s="25" t="s">
        <v>102</v>
      </c>
      <c r="B20" s="44" t="s">
        <v>36</v>
      </c>
      <c r="C20" s="45" t="s">
        <v>37</v>
      </c>
      <c r="D20" s="46">
        <v>2.51</v>
      </c>
      <c r="E20" s="46" t="s">
        <v>38</v>
      </c>
      <c r="F20" s="46">
        <v>541.53</v>
      </c>
      <c r="G20" s="46">
        <f t="shared" si="0"/>
        <v>660.6665999999999</v>
      </c>
      <c r="H20" s="47">
        <f t="shared" si="1"/>
        <v>1658.2731659999997</v>
      </c>
    </row>
    <row r="21" spans="1:8" ht="37.5" customHeight="1">
      <c r="A21" s="25" t="s">
        <v>103</v>
      </c>
      <c r="B21" s="44" t="s">
        <v>72</v>
      </c>
      <c r="C21" s="44" t="s">
        <v>73</v>
      </c>
      <c r="D21" s="48">
        <v>50</v>
      </c>
      <c r="E21" s="49" t="s">
        <v>31</v>
      </c>
      <c r="F21" s="46">
        <v>20</v>
      </c>
      <c r="G21" s="46">
        <f t="shared" si="0"/>
        <v>24.4</v>
      </c>
      <c r="H21" s="47">
        <f t="shared" si="1"/>
        <v>1220</v>
      </c>
    </row>
    <row r="22" spans="1:8" s="4" customFormat="1" ht="37.5" customHeight="1">
      <c r="A22" s="50">
        <v>4</v>
      </c>
      <c r="B22" s="97" t="s">
        <v>41</v>
      </c>
      <c r="C22" s="98"/>
      <c r="D22" s="98"/>
      <c r="E22" s="98"/>
      <c r="F22" s="98"/>
      <c r="G22" s="99"/>
      <c r="H22" s="51">
        <f>SUM(H23:H27)</f>
        <v>8807.67690722</v>
      </c>
    </row>
    <row r="23" spans="1:11" ht="37.5" customHeight="1">
      <c r="A23" s="25" t="s">
        <v>104</v>
      </c>
      <c r="B23" s="42">
        <v>94963</v>
      </c>
      <c r="C23" s="43" t="s">
        <v>33</v>
      </c>
      <c r="D23" s="29">
        <f>((0.15*0.2)*(4+2.5+2+1.8+1.8)+(0.15*0.2*4.5)*8)*1.3</f>
        <v>1.8759000000000001</v>
      </c>
      <c r="E23" s="29" t="s">
        <v>31</v>
      </c>
      <c r="F23" s="29">
        <v>254.89</v>
      </c>
      <c r="G23" s="29">
        <f>F23*1.22</f>
        <v>310.9658</v>
      </c>
      <c r="H23" s="30">
        <f>D23*G23</f>
        <v>583.34074422</v>
      </c>
      <c r="J23">
        <f>0.15*0.25*3</f>
        <v>0.11249999999999999</v>
      </c>
      <c r="K23">
        <f>21*J23</f>
        <v>2.3625</v>
      </c>
    </row>
    <row r="24" spans="1:11" ht="37.5" customHeight="1">
      <c r="A24" s="25" t="s">
        <v>105</v>
      </c>
      <c r="B24" s="42" t="s">
        <v>34</v>
      </c>
      <c r="C24" s="43" t="s">
        <v>42</v>
      </c>
      <c r="D24" s="29">
        <v>1.88</v>
      </c>
      <c r="E24" s="29" t="s">
        <v>31</v>
      </c>
      <c r="F24" s="29">
        <v>97.95</v>
      </c>
      <c r="G24" s="29">
        <f>F24*1.22</f>
        <v>119.499</v>
      </c>
      <c r="H24" s="30">
        <f>D24*G24</f>
        <v>224.65811999999997</v>
      </c>
      <c r="J24">
        <f>0.8*0.8*0.8</f>
        <v>0.5120000000000001</v>
      </c>
      <c r="K24">
        <f>21*J24</f>
        <v>10.752000000000002</v>
      </c>
    </row>
    <row r="25" spans="1:10" ht="37.5" customHeight="1">
      <c r="A25" s="25" t="s">
        <v>106</v>
      </c>
      <c r="B25" s="44" t="s">
        <v>36</v>
      </c>
      <c r="C25" s="45" t="s">
        <v>37</v>
      </c>
      <c r="D25" s="46">
        <v>1.88</v>
      </c>
      <c r="E25" s="46" t="s">
        <v>38</v>
      </c>
      <c r="F25" s="46">
        <v>541.53</v>
      </c>
      <c r="G25" s="29">
        <f>F25*1.22</f>
        <v>660.6665999999999</v>
      </c>
      <c r="H25" s="47">
        <f>D25*G25</f>
        <v>1242.0532079999998</v>
      </c>
      <c r="J25" s="7"/>
    </row>
    <row r="26" spans="1:10" ht="45">
      <c r="A26" s="25" t="s">
        <v>107</v>
      </c>
      <c r="B26" s="42">
        <v>92412</v>
      </c>
      <c r="C26" s="43" t="s">
        <v>43</v>
      </c>
      <c r="D26" s="52">
        <v>10</v>
      </c>
      <c r="E26" s="29" t="s">
        <v>27</v>
      </c>
      <c r="F26" s="29">
        <v>77.94</v>
      </c>
      <c r="G26" s="29">
        <f>F26*1.22</f>
        <v>95.0868</v>
      </c>
      <c r="H26" s="47">
        <f>D26*G26</f>
        <v>950.8679999999999</v>
      </c>
      <c r="J26">
        <f>61.1*0.1</f>
        <v>6.11</v>
      </c>
    </row>
    <row r="27" spans="1:8" ht="67.5">
      <c r="A27" s="25" t="s">
        <v>108</v>
      </c>
      <c r="B27" s="53">
        <v>87479</v>
      </c>
      <c r="C27" s="27" t="s">
        <v>44</v>
      </c>
      <c r="D27" s="28">
        <f>(((2.55+2.2+4+1.65+1.65+1+2.8)*4.5)+2*2)+30</f>
        <v>105.325</v>
      </c>
      <c r="E27" s="29" t="s">
        <v>27</v>
      </c>
      <c r="F27" s="28">
        <v>45.19</v>
      </c>
      <c r="G27" s="29">
        <f>F27*1.22</f>
        <v>55.1318</v>
      </c>
      <c r="H27" s="30">
        <f>D27*G27</f>
        <v>5806.756835</v>
      </c>
    </row>
    <row r="28" spans="1:8" s="4" customFormat="1" ht="37.5" customHeight="1">
      <c r="A28" s="32">
        <v>5</v>
      </c>
      <c r="B28" s="93" t="s">
        <v>6</v>
      </c>
      <c r="C28" s="94"/>
      <c r="D28" s="94"/>
      <c r="E28" s="94"/>
      <c r="F28" s="94"/>
      <c r="G28" s="94"/>
      <c r="H28" s="54">
        <f>SUM(H29:H35)</f>
        <v>23342.590010000004</v>
      </c>
    </row>
    <row r="29" spans="1:9" ht="56.25">
      <c r="A29" s="43" t="s">
        <v>109</v>
      </c>
      <c r="B29" s="27">
        <v>87878</v>
      </c>
      <c r="C29" s="55" t="s">
        <v>45</v>
      </c>
      <c r="D29" s="28">
        <f>(7.8+4+7.8+4+4+4+2.4+2+1.4+1.4+2+2+7.3+7.3+4.2+4.2+5.2+5.2+1+2.75)*3</f>
        <v>239.85000000000002</v>
      </c>
      <c r="E29" s="27" t="s">
        <v>27</v>
      </c>
      <c r="F29" s="28">
        <v>3.08</v>
      </c>
      <c r="G29" s="52">
        <f>F29*1.22</f>
        <v>3.7576</v>
      </c>
      <c r="H29" s="52">
        <f>D29*G29</f>
        <v>901.2603600000001</v>
      </c>
      <c r="I29" s="8"/>
    </row>
    <row r="30" spans="1:8" ht="67.5">
      <c r="A30" s="43" t="s">
        <v>191</v>
      </c>
      <c r="B30" s="27">
        <v>87528</v>
      </c>
      <c r="C30" s="55" t="s">
        <v>46</v>
      </c>
      <c r="D30" s="56">
        <f>(7.8+4+7.8+4+4+4+2.4+2+1.4+1.4+2+2+7.3+7.3+4.2+4.2+5.2+5.2+1+2.75)*1.8</f>
        <v>143.91</v>
      </c>
      <c r="E30" s="27" t="s">
        <v>27</v>
      </c>
      <c r="F30" s="28">
        <v>30.87</v>
      </c>
      <c r="G30" s="52">
        <f aca="true" t="shared" si="2" ref="G30:G35">F30*1.22</f>
        <v>37.6614</v>
      </c>
      <c r="H30" s="52">
        <f aca="true" t="shared" si="3" ref="H30:H35">D30*G30</f>
        <v>5419.852074</v>
      </c>
    </row>
    <row r="31" spans="1:10" ht="37.5" customHeight="1">
      <c r="A31" s="43" t="s">
        <v>110</v>
      </c>
      <c r="B31" s="57" t="s">
        <v>169</v>
      </c>
      <c r="C31" s="27" t="s">
        <v>170</v>
      </c>
      <c r="D31" s="28">
        <f>(2.55+2.2+2.55+2.2+4+4+1.65+1.65+1.65+1.65+2.75+2.75+1+1)*3*1.2</f>
        <v>113.75999999999998</v>
      </c>
      <c r="E31" s="27" t="s">
        <v>27</v>
      </c>
      <c r="F31" s="58">
        <v>21.06</v>
      </c>
      <c r="G31" s="52">
        <f t="shared" si="2"/>
        <v>25.693199999999997</v>
      </c>
      <c r="H31" s="52">
        <f t="shared" si="3"/>
        <v>2922.858431999999</v>
      </c>
      <c r="J31" s="8"/>
    </row>
    <row r="32" spans="1:8" s="12" customFormat="1" ht="45">
      <c r="A32" s="43" t="s">
        <v>192</v>
      </c>
      <c r="B32" s="59">
        <v>87265</v>
      </c>
      <c r="C32" s="60" t="s">
        <v>47</v>
      </c>
      <c r="D32" s="56">
        <f>(7.8+4+7.8+4+4+4+2.4+2+1.4+1.4+2+2+7.3+7.3+4.2+4.2+5.2+5.2+1+2.75)*1.8</f>
        <v>143.91</v>
      </c>
      <c r="E32" s="61" t="s">
        <v>27</v>
      </c>
      <c r="F32" s="62">
        <v>47.37</v>
      </c>
      <c r="G32" s="52">
        <f t="shared" si="2"/>
        <v>57.791399999999996</v>
      </c>
      <c r="H32" s="52">
        <f t="shared" si="3"/>
        <v>8316.760374</v>
      </c>
    </row>
    <row r="33" spans="1:8" ht="37.5" customHeight="1">
      <c r="A33" s="43" t="s">
        <v>111</v>
      </c>
      <c r="B33" s="27" t="s">
        <v>39</v>
      </c>
      <c r="C33" s="27" t="s">
        <v>40</v>
      </c>
      <c r="D33" s="28">
        <f>31.2+36.75</f>
        <v>67.95</v>
      </c>
      <c r="E33" s="27" t="s">
        <v>27</v>
      </c>
      <c r="F33" s="34">
        <v>36.85</v>
      </c>
      <c r="G33" s="52">
        <f t="shared" si="2"/>
        <v>44.957</v>
      </c>
      <c r="H33" s="52">
        <f t="shared" si="3"/>
        <v>3054.8281500000003</v>
      </c>
    </row>
    <row r="34" spans="1:8" ht="45">
      <c r="A34" s="43" t="s">
        <v>112</v>
      </c>
      <c r="B34" s="27">
        <v>93391</v>
      </c>
      <c r="C34" s="27" t="s">
        <v>49</v>
      </c>
      <c r="D34" s="28">
        <v>67.95</v>
      </c>
      <c r="E34" s="27" t="s">
        <v>27</v>
      </c>
      <c r="F34" s="28">
        <v>27.38</v>
      </c>
      <c r="G34" s="52">
        <f t="shared" si="2"/>
        <v>33.4036</v>
      </c>
      <c r="H34" s="52">
        <f t="shared" si="3"/>
        <v>2269.7746199999997</v>
      </c>
    </row>
    <row r="35" spans="1:8" ht="37.5" customHeight="1">
      <c r="A35" s="43" t="s">
        <v>113</v>
      </c>
      <c r="B35" s="27" t="s">
        <v>48</v>
      </c>
      <c r="C35" s="27" t="s">
        <v>50</v>
      </c>
      <c r="D35" s="28">
        <v>40</v>
      </c>
      <c r="E35" s="27" t="s">
        <v>51</v>
      </c>
      <c r="F35" s="34">
        <v>9.37</v>
      </c>
      <c r="G35" s="52">
        <f t="shared" si="2"/>
        <v>11.431399999999998</v>
      </c>
      <c r="H35" s="52">
        <f t="shared" si="3"/>
        <v>457.2559999999999</v>
      </c>
    </row>
    <row r="36" spans="1:8" s="4" customFormat="1" ht="37.5" customHeight="1">
      <c r="A36" s="63">
        <v>6</v>
      </c>
      <c r="B36" s="122" t="s">
        <v>52</v>
      </c>
      <c r="C36" s="123"/>
      <c r="D36" s="123"/>
      <c r="E36" s="123"/>
      <c r="F36" s="123"/>
      <c r="G36" s="123"/>
      <c r="H36" s="64">
        <f>SUM(H37:H41)</f>
        <v>25268.221784000005</v>
      </c>
    </row>
    <row r="37" spans="1:9" ht="45">
      <c r="A37" s="65" t="s">
        <v>114</v>
      </c>
      <c r="B37" s="66">
        <v>90822</v>
      </c>
      <c r="C37" s="27" t="s">
        <v>53</v>
      </c>
      <c r="D37" s="28">
        <v>8</v>
      </c>
      <c r="E37" s="67" t="s">
        <v>54</v>
      </c>
      <c r="F37" s="28">
        <v>330.85</v>
      </c>
      <c r="G37" s="68">
        <f>F37*1.22</f>
        <v>403.637</v>
      </c>
      <c r="H37" s="69">
        <f>D37*G37</f>
        <v>3229.096</v>
      </c>
      <c r="I37" s="7"/>
    </row>
    <row r="38" spans="1:8" ht="22.5">
      <c r="A38" s="65" t="s">
        <v>115</v>
      </c>
      <c r="B38" s="66" t="s">
        <v>172</v>
      </c>
      <c r="C38" s="27" t="s">
        <v>173</v>
      </c>
      <c r="D38" s="28">
        <f>4.2+(0.7*8)</f>
        <v>9.8</v>
      </c>
      <c r="E38" s="67" t="s">
        <v>27</v>
      </c>
      <c r="F38" s="28">
        <v>514.51</v>
      </c>
      <c r="G38" s="68">
        <f>F38*1.22</f>
        <v>627.7022</v>
      </c>
      <c r="H38" s="69">
        <f>D38*G38</f>
        <v>6151.48156</v>
      </c>
    </row>
    <row r="39" spans="1:10" ht="37.5" customHeight="1">
      <c r="A39" s="65" t="s">
        <v>116</v>
      </c>
      <c r="B39" s="27">
        <v>94559</v>
      </c>
      <c r="C39" s="27" t="s">
        <v>174</v>
      </c>
      <c r="D39" s="28">
        <v>5</v>
      </c>
      <c r="E39" s="70" t="s">
        <v>27</v>
      </c>
      <c r="F39" s="28">
        <v>534.9</v>
      </c>
      <c r="G39" s="68">
        <f>F39*1.22</f>
        <v>652.578</v>
      </c>
      <c r="H39" s="69">
        <f>D39*G39</f>
        <v>3262.89</v>
      </c>
      <c r="J39" s="7"/>
    </row>
    <row r="40" spans="1:8" ht="33.75">
      <c r="A40" s="65" t="s">
        <v>193</v>
      </c>
      <c r="B40" s="27">
        <v>79627</v>
      </c>
      <c r="C40" s="27" t="s">
        <v>171</v>
      </c>
      <c r="D40" s="28">
        <f>(1+0.8+0.8+1+0.6+1+1+0.4+1+1+0.6)*1.8</f>
        <v>16.560000000000002</v>
      </c>
      <c r="E40" s="70" t="s">
        <v>27</v>
      </c>
      <c r="F40" s="28">
        <v>601.32</v>
      </c>
      <c r="G40" s="68">
        <f>F40*1.22</f>
        <v>733.6104</v>
      </c>
      <c r="H40" s="69">
        <f>D40*G40</f>
        <v>12148.588224000003</v>
      </c>
    </row>
    <row r="41" spans="1:8" ht="37.5" customHeight="1">
      <c r="A41" s="65" t="s">
        <v>194</v>
      </c>
      <c r="B41" s="27">
        <v>36887</v>
      </c>
      <c r="C41" s="27" t="s">
        <v>187</v>
      </c>
      <c r="D41" s="28">
        <v>30</v>
      </c>
      <c r="E41" s="70" t="s">
        <v>27</v>
      </c>
      <c r="F41" s="28">
        <v>13.01</v>
      </c>
      <c r="G41" s="68">
        <f>F41*1.22</f>
        <v>15.8722</v>
      </c>
      <c r="H41" s="69">
        <f>D41*G41</f>
        <v>476.166</v>
      </c>
    </row>
    <row r="42" spans="1:8" s="4" customFormat="1" ht="37.5" customHeight="1">
      <c r="A42" s="32">
        <v>7</v>
      </c>
      <c r="B42" s="93" t="s">
        <v>55</v>
      </c>
      <c r="C42" s="94"/>
      <c r="D42" s="94"/>
      <c r="E42" s="94"/>
      <c r="F42" s="94"/>
      <c r="G42" s="94"/>
      <c r="H42" s="24">
        <f>SUM(H43:H46)</f>
        <v>14450.614276</v>
      </c>
    </row>
    <row r="43" spans="1:8" ht="37.5" customHeight="1">
      <c r="A43" s="25" t="s">
        <v>195</v>
      </c>
      <c r="B43" s="27" t="s">
        <v>56</v>
      </c>
      <c r="C43" s="27" t="s">
        <v>57</v>
      </c>
      <c r="D43" s="28">
        <v>200</v>
      </c>
      <c r="E43" s="70" t="s">
        <v>27</v>
      </c>
      <c r="F43" s="28">
        <v>11.9</v>
      </c>
      <c r="G43" s="29">
        <f>F43*1.22</f>
        <v>14.518</v>
      </c>
      <c r="H43" s="30">
        <f>G43*D43</f>
        <v>2903.6000000000004</v>
      </c>
    </row>
    <row r="44" spans="1:11" ht="37.5" customHeight="1">
      <c r="A44" s="25" t="s">
        <v>117</v>
      </c>
      <c r="B44" s="27">
        <v>88489</v>
      </c>
      <c r="C44" s="27" t="s">
        <v>58</v>
      </c>
      <c r="D44" s="28">
        <f>(13.6+32+13.6+4.65+31.6+13.6+32+32+14)*4.2</f>
        <v>785.6100000000001</v>
      </c>
      <c r="E44" s="70" t="s">
        <v>27</v>
      </c>
      <c r="F44" s="28">
        <v>9.78</v>
      </c>
      <c r="G44" s="29">
        <f>F44*1.22</f>
        <v>11.9316</v>
      </c>
      <c r="H44" s="30">
        <f>G44*D44</f>
        <v>9373.584276000001</v>
      </c>
      <c r="K44" s="7"/>
    </row>
    <row r="45" spans="1:8" s="13" customFormat="1" ht="37.5" customHeight="1">
      <c r="A45" s="25" t="s">
        <v>118</v>
      </c>
      <c r="B45" s="27">
        <v>88486</v>
      </c>
      <c r="C45" s="61" t="s">
        <v>59</v>
      </c>
      <c r="D45" s="56">
        <f>98+32</f>
        <v>130</v>
      </c>
      <c r="E45" s="71" t="s">
        <v>27</v>
      </c>
      <c r="F45" s="56">
        <v>8.65</v>
      </c>
      <c r="G45" s="29">
        <f>F45*1.22</f>
        <v>10.553</v>
      </c>
      <c r="H45" s="30">
        <f>G45*D45</f>
        <v>1371.89</v>
      </c>
    </row>
    <row r="46" spans="1:8" ht="37.5" customHeight="1">
      <c r="A46" s="25" t="s">
        <v>119</v>
      </c>
      <c r="B46" s="27">
        <v>79463</v>
      </c>
      <c r="C46" s="27" t="s">
        <v>184</v>
      </c>
      <c r="D46" s="28">
        <v>50</v>
      </c>
      <c r="E46" s="70" t="s">
        <v>27</v>
      </c>
      <c r="F46" s="28">
        <v>13.14</v>
      </c>
      <c r="G46" s="29">
        <f>F46*1.22</f>
        <v>16.0308</v>
      </c>
      <c r="H46" s="30">
        <f>G46*D46</f>
        <v>801.54</v>
      </c>
    </row>
    <row r="47" spans="1:8" s="4" customFormat="1" ht="37.5" customHeight="1">
      <c r="A47" s="72">
        <v>8</v>
      </c>
      <c r="B47" s="97" t="s">
        <v>60</v>
      </c>
      <c r="C47" s="98"/>
      <c r="D47" s="98"/>
      <c r="E47" s="98"/>
      <c r="F47" s="98"/>
      <c r="G47" s="99"/>
      <c r="H47" s="51">
        <f>SUM(H48:H60)</f>
        <v>38412.589135999995</v>
      </c>
    </row>
    <row r="48" spans="1:9" ht="37.5" customHeight="1">
      <c r="A48" s="73" t="s">
        <v>120</v>
      </c>
      <c r="B48" s="26" t="s">
        <v>17</v>
      </c>
      <c r="C48" s="27" t="s">
        <v>64</v>
      </c>
      <c r="D48" s="28">
        <v>2</v>
      </c>
      <c r="E48" s="67" t="s">
        <v>54</v>
      </c>
      <c r="F48" s="34">
        <v>240.68</v>
      </c>
      <c r="G48" s="29">
        <f>1.22*F48</f>
        <v>293.6296</v>
      </c>
      <c r="H48" s="74">
        <f>D48*G48</f>
        <v>587.2592</v>
      </c>
      <c r="I48" s="7"/>
    </row>
    <row r="49" spans="1:8" ht="37.5" customHeight="1">
      <c r="A49" s="73" t="s">
        <v>121</v>
      </c>
      <c r="B49" s="26" t="s">
        <v>16</v>
      </c>
      <c r="C49" s="27" t="s">
        <v>65</v>
      </c>
      <c r="D49" s="28">
        <v>1</v>
      </c>
      <c r="E49" s="67" t="s">
        <v>54</v>
      </c>
      <c r="F49" s="34">
        <v>240.68</v>
      </c>
      <c r="G49" s="29">
        <f aca="true" t="shared" si="4" ref="G49:G60">1.22*F49</f>
        <v>293.6296</v>
      </c>
      <c r="H49" s="74">
        <f aca="true" t="shared" si="5" ref="H49:H60">D49*G49</f>
        <v>293.6296</v>
      </c>
    </row>
    <row r="50" spans="1:8" ht="37.5" customHeight="1">
      <c r="A50" s="73" t="s">
        <v>122</v>
      </c>
      <c r="B50" s="26">
        <v>86888</v>
      </c>
      <c r="C50" s="27" t="s">
        <v>66</v>
      </c>
      <c r="D50" s="28">
        <v>5</v>
      </c>
      <c r="E50" s="67" t="s">
        <v>54</v>
      </c>
      <c r="F50" s="28">
        <v>382.87</v>
      </c>
      <c r="G50" s="29">
        <f t="shared" si="4"/>
        <v>467.1014</v>
      </c>
      <c r="H50" s="74">
        <f t="shared" si="5"/>
        <v>2335.507</v>
      </c>
    </row>
    <row r="51" spans="1:8" ht="56.25">
      <c r="A51" s="73" t="s">
        <v>123</v>
      </c>
      <c r="B51" s="26">
        <v>86939</v>
      </c>
      <c r="C51" s="27" t="s">
        <v>67</v>
      </c>
      <c r="D51" s="28">
        <v>7</v>
      </c>
      <c r="E51" s="67" t="s">
        <v>54</v>
      </c>
      <c r="F51" s="28">
        <v>275.13</v>
      </c>
      <c r="G51" s="29">
        <f t="shared" si="4"/>
        <v>335.6586</v>
      </c>
      <c r="H51" s="74">
        <f t="shared" si="5"/>
        <v>2349.6102</v>
      </c>
    </row>
    <row r="52" spans="1:11" ht="37.5" customHeight="1">
      <c r="A52" s="73" t="s">
        <v>124</v>
      </c>
      <c r="B52" s="26" t="s">
        <v>61</v>
      </c>
      <c r="C52" s="27" t="s">
        <v>68</v>
      </c>
      <c r="D52" s="28">
        <v>5</v>
      </c>
      <c r="E52" s="67" t="s">
        <v>54</v>
      </c>
      <c r="F52" s="34">
        <v>47.78</v>
      </c>
      <c r="G52" s="29">
        <f t="shared" si="4"/>
        <v>58.2916</v>
      </c>
      <c r="H52" s="74">
        <f t="shared" si="5"/>
        <v>291.458</v>
      </c>
      <c r="K52" s="7"/>
    </row>
    <row r="53" spans="1:8" ht="59.25" customHeight="1">
      <c r="A53" s="73" t="s">
        <v>125</v>
      </c>
      <c r="B53" s="26" t="s">
        <v>62</v>
      </c>
      <c r="C53" s="27" t="s">
        <v>69</v>
      </c>
      <c r="D53" s="28">
        <v>5</v>
      </c>
      <c r="E53" s="67" t="s">
        <v>54</v>
      </c>
      <c r="F53" s="34">
        <v>51.19</v>
      </c>
      <c r="G53" s="29">
        <f t="shared" si="4"/>
        <v>62.4518</v>
      </c>
      <c r="H53" s="74">
        <f t="shared" si="5"/>
        <v>312.259</v>
      </c>
    </row>
    <row r="54" spans="1:8" ht="44.25" customHeight="1">
      <c r="A54" s="73" t="s">
        <v>126</v>
      </c>
      <c r="B54" s="26" t="s">
        <v>63</v>
      </c>
      <c r="C54" s="27" t="s">
        <v>70</v>
      </c>
      <c r="D54" s="28">
        <v>5</v>
      </c>
      <c r="E54" s="67" t="s">
        <v>54</v>
      </c>
      <c r="F54" s="34">
        <v>37.6</v>
      </c>
      <c r="G54" s="29">
        <f t="shared" si="4"/>
        <v>45.872</v>
      </c>
      <c r="H54" s="74">
        <f t="shared" si="5"/>
        <v>229.36</v>
      </c>
    </row>
    <row r="55" spans="1:8" ht="44.25" customHeight="1">
      <c r="A55" s="73" t="s">
        <v>127</v>
      </c>
      <c r="B55" s="26">
        <v>11692</v>
      </c>
      <c r="C55" s="27" t="s">
        <v>175</v>
      </c>
      <c r="D55" s="28">
        <v>2.8</v>
      </c>
      <c r="E55" s="67" t="s">
        <v>27</v>
      </c>
      <c r="F55" s="28">
        <v>348.82</v>
      </c>
      <c r="G55" s="29">
        <f t="shared" si="4"/>
        <v>425.56039999999996</v>
      </c>
      <c r="H55" s="74">
        <f t="shared" si="5"/>
        <v>1191.5691199999999</v>
      </c>
    </row>
    <row r="56" spans="1:8" ht="45">
      <c r="A56" s="73" t="s">
        <v>196</v>
      </c>
      <c r="B56" s="26" t="s">
        <v>177</v>
      </c>
      <c r="C56" s="27" t="s">
        <v>178</v>
      </c>
      <c r="D56" s="28">
        <v>2</v>
      </c>
      <c r="E56" s="67" t="s">
        <v>54</v>
      </c>
      <c r="F56" s="28">
        <v>484.42</v>
      </c>
      <c r="G56" s="29">
        <f t="shared" si="4"/>
        <v>590.9924</v>
      </c>
      <c r="H56" s="30">
        <f t="shared" si="5"/>
        <v>1181.9848</v>
      </c>
    </row>
    <row r="57" spans="1:8" ht="54.75" customHeight="1">
      <c r="A57" s="73" t="s">
        <v>197</v>
      </c>
      <c r="B57" s="26">
        <v>86875</v>
      </c>
      <c r="C57" s="27" t="s">
        <v>179</v>
      </c>
      <c r="D57" s="28">
        <v>6</v>
      </c>
      <c r="E57" s="67" t="s">
        <v>54</v>
      </c>
      <c r="F57" s="28">
        <v>324.91</v>
      </c>
      <c r="G57" s="29">
        <f t="shared" si="4"/>
        <v>396.39020000000005</v>
      </c>
      <c r="H57" s="30">
        <f t="shared" si="5"/>
        <v>2378.3412000000003</v>
      </c>
    </row>
    <row r="58" spans="1:8" ht="54.75" customHeight="1">
      <c r="A58" s="73" t="s">
        <v>198</v>
      </c>
      <c r="B58" s="26">
        <v>86878</v>
      </c>
      <c r="C58" s="27" t="s">
        <v>180</v>
      </c>
      <c r="D58" s="28">
        <v>6</v>
      </c>
      <c r="E58" s="67" t="s">
        <v>54</v>
      </c>
      <c r="F58" s="28">
        <v>41.06</v>
      </c>
      <c r="G58" s="29">
        <f t="shared" si="4"/>
        <v>50.0932</v>
      </c>
      <c r="H58" s="30">
        <f t="shared" si="5"/>
        <v>300.55920000000003</v>
      </c>
    </row>
    <row r="59" spans="1:8" ht="54.75" customHeight="1">
      <c r="A59" s="73" t="s">
        <v>199</v>
      </c>
      <c r="B59" s="31" t="s">
        <v>186</v>
      </c>
      <c r="C59" s="27" t="s">
        <v>185</v>
      </c>
      <c r="D59" s="28">
        <v>25</v>
      </c>
      <c r="E59" s="67" t="s">
        <v>27</v>
      </c>
      <c r="F59" s="28">
        <v>200.01</v>
      </c>
      <c r="G59" s="29">
        <f t="shared" si="4"/>
        <v>244.01219999999998</v>
      </c>
      <c r="H59" s="30">
        <f t="shared" si="5"/>
        <v>6100.304999999999</v>
      </c>
    </row>
    <row r="60" spans="1:8" ht="54.75" customHeight="1">
      <c r="A60" s="73" t="s">
        <v>200</v>
      </c>
      <c r="B60" s="26" t="s">
        <v>188</v>
      </c>
      <c r="C60" s="27" t="s">
        <v>189</v>
      </c>
      <c r="D60" s="28">
        <f>(5+5+13+3.4+3.5)*2.8</f>
        <v>83.71999999999998</v>
      </c>
      <c r="E60" s="67" t="s">
        <v>27</v>
      </c>
      <c r="F60" s="28">
        <v>204.24</v>
      </c>
      <c r="G60" s="29">
        <f t="shared" si="4"/>
        <v>249.1728</v>
      </c>
      <c r="H60" s="30">
        <f t="shared" si="5"/>
        <v>20860.746815999995</v>
      </c>
    </row>
    <row r="61" spans="1:8" s="4" customFormat="1" ht="44.25" customHeight="1">
      <c r="A61" s="72">
        <v>9</v>
      </c>
      <c r="B61" s="97" t="s">
        <v>74</v>
      </c>
      <c r="C61" s="98"/>
      <c r="D61" s="98"/>
      <c r="E61" s="98"/>
      <c r="F61" s="98"/>
      <c r="G61" s="99"/>
      <c r="H61" s="51">
        <f>SUM(H62:H71)</f>
        <v>8641.028199999999</v>
      </c>
    </row>
    <row r="62" spans="1:8" ht="54" customHeight="1">
      <c r="A62" s="25" t="s">
        <v>128</v>
      </c>
      <c r="B62" s="42">
        <v>93137</v>
      </c>
      <c r="C62" s="42" t="s">
        <v>75</v>
      </c>
      <c r="D62" s="52">
        <v>10</v>
      </c>
      <c r="E62" s="26" t="s">
        <v>54</v>
      </c>
      <c r="F62" s="29">
        <v>118.08</v>
      </c>
      <c r="G62" s="29">
        <f aca="true" t="shared" si="6" ref="G62:G71">F62*1.22</f>
        <v>144.0576</v>
      </c>
      <c r="H62" s="30">
        <f aca="true" t="shared" si="7" ref="H62:H71">D62*G62</f>
        <v>1440.576</v>
      </c>
    </row>
    <row r="63" spans="1:8" ht="33.75">
      <c r="A63" s="25" t="s">
        <v>129</v>
      </c>
      <c r="B63" s="42">
        <v>84402</v>
      </c>
      <c r="C63" s="42" t="s">
        <v>76</v>
      </c>
      <c r="D63" s="52">
        <v>1</v>
      </c>
      <c r="E63" s="26" t="s">
        <v>54</v>
      </c>
      <c r="F63" s="29">
        <v>59.28</v>
      </c>
      <c r="G63" s="29">
        <f t="shared" si="6"/>
        <v>72.3216</v>
      </c>
      <c r="H63" s="30">
        <f t="shared" si="7"/>
        <v>72.3216</v>
      </c>
    </row>
    <row r="64" spans="1:8" ht="44.25" customHeight="1">
      <c r="A64" s="25" t="s">
        <v>130</v>
      </c>
      <c r="B64" s="42" t="s">
        <v>77</v>
      </c>
      <c r="C64" s="42" t="s">
        <v>78</v>
      </c>
      <c r="D64" s="52">
        <v>6</v>
      </c>
      <c r="E64" s="26" t="s">
        <v>54</v>
      </c>
      <c r="F64" s="29">
        <v>13.68</v>
      </c>
      <c r="G64" s="29">
        <f t="shared" si="6"/>
        <v>16.6896</v>
      </c>
      <c r="H64" s="30">
        <f t="shared" si="7"/>
        <v>100.13759999999999</v>
      </c>
    </row>
    <row r="65" spans="1:8" ht="44.25" customHeight="1">
      <c r="A65" s="25" t="s">
        <v>131</v>
      </c>
      <c r="B65" s="42">
        <v>93142</v>
      </c>
      <c r="C65" s="42" t="s">
        <v>79</v>
      </c>
      <c r="D65" s="52">
        <v>15</v>
      </c>
      <c r="E65" s="26" t="s">
        <v>54</v>
      </c>
      <c r="F65" s="29">
        <v>133.93</v>
      </c>
      <c r="G65" s="29">
        <f t="shared" si="6"/>
        <v>163.3946</v>
      </c>
      <c r="H65" s="30">
        <f t="shared" si="7"/>
        <v>2450.919</v>
      </c>
    </row>
    <row r="66" spans="1:11" ht="44.25" customHeight="1">
      <c r="A66" s="25" t="s">
        <v>132</v>
      </c>
      <c r="B66" s="42">
        <v>91834</v>
      </c>
      <c r="C66" s="42" t="s">
        <v>80</v>
      </c>
      <c r="D66" s="52">
        <v>100</v>
      </c>
      <c r="E66" s="75" t="s">
        <v>51</v>
      </c>
      <c r="F66" s="29">
        <v>5.77</v>
      </c>
      <c r="G66" s="29">
        <f t="shared" si="6"/>
        <v>7.0394</v>
      </c>
      <c r="H66" s="30">
        <f t="shared" si="7"/>
        <v>703.9399999999999</v>
      </c>
      <c r="K66" s="7"/>
    </row>
    <row r="67" spans="1:8" ht="44.25" customHeight="1">
      <c r="A67" s="25" t="s">
        <v>133</v>
      </c>
      <c r="B67" s="42">
        <v>91926</v>
      </c>
      <c r="C67" s="42" t="s">
        <v>82</v>
      </c>
      <c r="D67" s="52">
        <v>200</v>
      </c>
      <c r="E67" s="75" t="s">
        <v>51</v>
      </c>
      <c r="F67" s="29">
        <v>2.28</v>
      </c>
      <c r="G67" s="29">
        <f t="shared" si="6"/>
        <v>2.7815999999999996</v>
      </c>
      <c r="H67" s="30">
        <f t="shared" si="7"/>
        <v>556.3199999999999</v>
      </c>
    </row>
    <row r="68" spans="1:8" ht="44.25" customHeight="1">
      <c r="A68" s="25" t="s">
        <v>134</v>
      </c>
      <c r="B68" s="42">
        <v>91928</v>
      </c>
      <c r="C68" s="42" t="s">
        <v>83</v>
      </c>
      <c r="D68" s="52">
        <v>100</v>
      </c>
      <c r="E68" s="75" t="s">
        <v>51</v>
      </c>
      <c r="F68" s="29">
        <v>3.6</v>
      </c>
      <c r="G68" s="29">
        <f t="shared" si="6"/>
        <v>4.392</v>
      </c>
      <c r="H68" s="30">
        <f t="shared" si="7"/>
        <v>439.20000000000005</v>
      </c>
    </row>
    <row r="69" spans="1:8" ht="44.25" customHeight="1">
      <c r="A69" s="25" t="s">
        <v>135</v>
      </c>
      <c r="B69" s="42">
        <v>91930</v>
      </c>
      <c r="C69" s="42" t="s">
        <v>84</v>
      </c>
      <c r="D69" s="52">
        <v>100</v>
      </c>
      <c r="E69" s="75" t="s">
        <v>51</v>
      </c>
      <c r="F69" s="29">
        <v>4.91</v>
      </c>
      <c r="G69" s="29">
        <f t="shared" si="6"/>
        <v>5.9902</v>
      </c>
      <c r="H69" s="30">
        <f t="shared" si="7"/>
        <v>599.02</v>
      </c>
    </row>
    <row r="70" spans="1:8" ht="44.25" customHeight="1">
      <c r="A70" s="25" t="s">
        <v>136</v>
      </c>
      <c r="B70" s="42">
        <v>91934</v>
      </c>
      <c r="C70" s="42" t="s">
        <v>85</v>
      </c>
      <c r="D70" s="52">
        <v>50</v>
      </c>
      <c r="E70" s="75" t="s">
        <v>51</v>
      </c>
      <c r="F70" s="29">
        <v>12.14</v>
      </c>
      <c r="G70" s="29">
        <f t="shared" si="6"/>
        <v>14.8108</v>
      </c>
      <c r="H70" s="30">
        <f t="shared" si="7"/>
        <v>740.54</v>
      </c>
    </row>
    <row r="71" spans="1:8" ht="33.75">
      <c r="A71" s="25" t="s">
        <v>137</v>
      </c>
      <c r="B71" s="42" t="s">
        <v>86</v>
      </c>
      <c r="C71" s="42" t="s">
        <v>87</v>
      </c>
      <c r="D71" s="52">
        <v>10</v>
      </c>
      <c r="E71" s="26" t="s">
        <v>54</v>
      </c>
      <c r="F71" s="29">
        <v>126.07</v>
      </c>
      <c r="G71" s="29">
        <f t="shared" si="6"/>
        <v>153.8054</v>
      </c>
      <c r="H71" s="30">
        <f t="shared" si="7"/>
        <v>1538.0539999999999</v>
      </c>
    </row>
    <row r="72" spans="1:8" s="4" customFormat="1" ht="44.25" customHeight="1">
      <c r="A72" s="72">
        <v>10</v>
      </c>
      <c r="B72" s="97" t="s">
        <v>88</v>
      </c>
      <c r="C72" s="98"/>
      <c r="D72" s="98"/>
      <c r="E72" s="98"/>
      <c r="F72" s="98"/>
      <c r="G72" s="99"/>
      <c r="H72" s="51">
        <f>SUM(H73:H81)</f>
        <v>11638.336399999998</v>
      </c>
    </row>
    <row r="73" spans="1:8" ht="44.25" customHeight="1">
      <c r="A73" s="25" t="s">
        <v>138</v>
      </c>
      <c r="B73" s="42">
        <v>88503</v>
      </c>
      <c r="C73" s="42" t="s">
        <v>176</v>
      </c>
      <c r="D73" s="52">
        <v>1</v>
      </c>
      <c r="E73" s="26" t="s">
        <v>54</v>
      </c>
      <c r="F73" s="29">
        <v>698.57</v>
      </c>
      <c r="G73" s="29">
        <f aca="true" t="shared" si="8" ref="G73:G81">F73*1.22</f>
        <v>852.2554</v>
      </c>
      <c r="H73" s="30">
        <f aca="true" t="shared" si="9" ref="H73:H81">D73*G73</f>
        <v>852.2554</v>
      </c>
    </row>
    <row r="74" spans="1:8" ht="44.25" customHeight="1">
      <c r="A74" s="25" t="s">
        <v>139</v>
      </c>
      <c r="B74" s="42">
        <v>89491</v>
      </c>
      <c r="C74" s="42" t="s">
        <v>89</v>
      </c>
      <c r="D74" s="52">
        <v>7</v>
      </c>
      <c r="E74" s="26" t="s">
        <v>54</v>
      </c>
      <c r="F74" s="29">
        <v>41.19</v>
      </c>
      <c r="G74" s="29">
        <f t="shared" si="8"/>
        <v>50.251799999999996</v>
      </c>
      <c r="H74" s="30">
        <f t="shared" si="9"/>
        <v>351.76259999999996</v>
      </c>
    </row>
    <row r="75" spans="1:8" ht="44.25" customHeight="1">
      <c r="A75" s="25" t="s">
        <v>140</v>
      </c>
      <c r="B75" s="43">
        <v>83448</v>
      </c>
      <c r="C75" s="42" t="s">
        <v>203</v>
      </c>
      <c r="D75" s="52">
        <v>2</v>
      </c>
      <c r="E75" s="26" t="s">
        <v>54</v>
      </c>
      <c r="F75" s="29">
        <v>198.42</v>
      </c>
      <c r="G75" s="29">
        <f t="shared" si="8"/>
        <v>242.0724</v>
      </c>
      <c r="H75" s="30">
        <f t="shared" si="9"/>
        <v>484.1448</v>
      </c>
    </row>
    <row r="76" spans="1:10" ht="44.25" customHeight="1">
      <c r="A76" s="25" t="s">
        <v>141</v>
      </c>
      <c r="B76" s="42">
        <v>89355</v>
      </c>
      <c r="C76" s="42" t="s">
        <v>90</v>
      </c>
      <c r="D76" s="52">
        <v>150</v>
      </c>
      <c r="E76" s="75" t="s">
        <v>51</v>
      </c>
      <c r="F76" s="29">
        <v>13.25</v>
      </c>
      <c r="G76" s="29">
        <f t="shared" si="8"/>
        <v>16.165</v>
      </c>
      <c r="H76" s="30">
        <f t="shared" si="9"/>
        <v>2424.75</v>
      </c>
      <c r="J76" s="7"/>
    </row>
    <row r="77" spans="1:8" ht="44.25" customHeight="1">
      <c r="A77" s="25" t="s">
        <v>142</v>
      </c>
      <c r="B77" s="42">
        <v>89356</v>
      </c>
      <c r="C77" s="42" t="s">
        <v>91</v>
      </c>
      <c r="D77" s="52">
        <v>150</v>
      </c>
      <c r="E77" s="75" t="s">
        <v>51</v>
      </c>
      <c r="F77" s="29">
        <v>15.57</v>
      </c>
      <c r="G77" s="29">
        <f t="shared" si="8"/>
        <v>18.9954</v>
      </c>
      <c r="H77" s="30">
        <f t="shared" si="9"/>
        <v>2849.31</v>
      </c>
    </row>
    <row r="78" spans="1:8" ht="44.25" customHeight="1">
      <c r="A78" s="25" t="s">
        <v>143</v>
      </c>
      <c r="B78" s="42">
        <v>89449</v>
      </c>
      <c r="C78" s="42" t="s">
        <v>92</v>
      </c>
      <c r="D78" s="52">
        <v>60</v>
      </c>
      <c r="E78" s="75" t="s">
        <v>51</v>
      </c>
      <c r="F78" s="29">
        <v>10.11</v>
      </c>
      <c r="G78" s="29">
        <f t="shared" si="8"/>
        <v>12.3342</v>
      </c>
      <c r="H78" s="30">
        <f t="shared" si="9"/>
        <v>740.0519999999999</v>
      </c>
    </row>
    <row r="79" spans="1:8" ht="44.25" customHeight="1">
      <c r="A79" s="25" t="s">
        <v>144</v>
      </c>
      <c r="B79" s="42">
        <v>89578</v>
      </c>
      <c r="C79" s="42" t="s">
        <v>93</v>
      </c>
      <c r="D79" s="52">
        <v>100</v>
      </c>
      <c r="E79" s="75" t="s">
        <v>51</v>
      </c>
      <c r="F79" s="29">
        <v>25.36</v>
      </c>
      <c r="G79" s="29">
        <f t="shared" si="8"/>
        <v>30.9392</v>
      </c>
      <c r="H79" s="30">
        <f t="shared" si="9"/>
        <v>3093.92</v>
      </c>
    </row>
    <row r="80" spans="1:8" ht="44.25" customHeight="1">
      <c r="A80" s="25" t="s">
        <v>201</v>
      </c>
      <c r="B80" s="42" t="s">
        <v>181</v>
      </c>
      <c r="C80" s="42" t="s">
        <v>182</v>
      </c>
      <c r="D80" s="52">
        <v>6</v>
      </c>
      <c r="E80" s="26" t="s">
        <v>54</v>
      </c>
      <c r="F80" s="29">
        <v>91.78</v>
      </c>
      <c r="G80" s="29">
        <f t="shared" si="8"/>
        <v>111.9716</v>
      </c>
      <c r="H80" s="30">
        <f t="shared" si="9"/>
        <v>671.8296</v>
      </c>
    </row>
    <row r="81" spans="1:8" ht="44.25" customHeight="1">
      <c r="A81" s="25" t="s">
        <v>202</v>
      </c>
      <c r="B81" s="42">
        <v>37414</v>
      </c>
      <c r="C81" s="42" t="s">
        <v>183</v>
      </c>
      <c r="D81" s="52">
        <v>40</v>
      </c>
      <c r="E81" s="26" t="s">
        <v>54</v>
      </c>
      <c r="F81" s="29">
        <v>3.49</v>
      </c>
      <c r="G81" s="29">
        <f t="shared" si="8"/>
        <v>4.2578000000000005</v>
      </c>
      <c r="H81" s="30">
        <f t="shared" si="9"/>
        <v>170.312</v>
      </c>
    </row>
    <row r="82" spans="1:8" ht="44.25" customHeight="1">
      <c r="A82" s="117" t="s">
        <v>15</v>
      </c>
      <c r="B82" s="118"/>
      <c r="C82" s="118"/>
      <c r="D82" s="118"/>
      <c r="E82" s="118"/>
      <c r="F82" s="118"/>
      <c r="G82" s="118"/>
      <c r="H82" s="119"/>
    </row>
    <row r="83" spans="1:8" ht="16.5" customHeight="1">
      <c r="A83" s="114">
        <f>SUM(H72,H61,H47,H42,H36,H28,H22,H15,H11,H8)</f>
        <v>147179.36242642</v>
      </c>
      <c r="B83" s="101"/>
      <c r="C83" s="101"/>
      <c r="D83" s="101"/>
      <c r="E83" s="101"/>
      <c r="F83" s="101"/>
      <c r="G83" s="101"/>
      <c r="H83" s="101"/>
    </row>
    <row r="84" spans="1:8" ht="10.5" customHeight="1" hidden="1">
      <c r="A84" s="115" t="s">
        <v>14</v>
      </c>
      <c r="B84" s="115"/>
      <c r="C84" s="115"/>
      <c r="D84" s="115"/>
      <c r="E84" s="115"/>
      <c r="F84" s="115"/>
      <c r="G84" s="115"/>
      <c r="H84" s="115"/>
    </row>
    <row r="85" spans="1:8" ht="4.5" customHeight="1" hidden="1">
      <c r="A85" s="116"/>
      <c r="B85" s="116"/>
      <c r="C85" s="116"/>
      <c r="D85" s="116"/>
      <c r="E85" s="116"/>
      <c r="F85" s="116"/>
      <c r="G85" s="116"/>
      <c r="H85" s="116"/>
    </row>
    <row r="86" spans="1:8" ht="45.75" customHeight="1">
      <c r="A86" s="116"/>
      <c r="B86" s="116"/>
      <c r="C86" s="116"/>
      <c r="D86" s="116"/>
      <c r="E86" s="116"/>
      <c r="F86" s="116"/>
      <c r="G86" s="116"/>
      <c r="H86" s="116"/>
    </row>
    <row r="87" spans="1:8" ht="24" customHeight="1">
      <c r="A87" s="116"/>
      <c r="B87" s="116"/>
      <c r="C87" s="116"/>
      <c r="D87" s="116"/>
      <c r="E87" s="116"/>
      <c r="F87" s="116"/>
      <c r="G87" s="116"/>
      <c r="H87" s="116"/>
    </row>
    <row r="88" spans="1:8" ht="40.5" customHeight="1">
      <c r="A88" s="120" t="s">
        <v>10</v>
      </c>
      <c r="B88" s="120"/>
      <c r="C88" s="120"/>
      <c r="D88" s="120"/>
      <c r="E88" s="120"/>
      <c r="F88" s="120"/>
      <c r="G88" s="120"/>
      <c r="H88" s="120"/>
    </row>
    <row r="89" spans="1:8" ht="15.75" customHeight="1">
      <c r="A89" s="121" t="s">
        <v>11</v>
      </c>
      <c r="B89" s="121"/>
      <c r="C89" s="121"/>
      <c r="D89" s="121"/>
      <c r="E89" s="121"/>
      <c r="F89" s="121"/>
      <c r="G89" s="121"/>
      <c r="H89" s="121"/>
    </row>
    <row r="90" spans="1:8" ht="12.75">
      <c r="A90" s="113" t="s">
        <v>12</v>
      </c>
      <c r="B90" s="113"/>
      <c r="C90" s="113"/>
      <c r="D90" s="113"/>
      <c r="E90" s="113"/>
      <c r="F90" s="113"/>
      <c r="G90" s="113"/>
      <c r="H90" s="113"/>
    </row>
    <row r="91" spans="1:8" ht="12.75">
      <c r="A91" s="113" t="s">
        <v>13</v>
      </c>
      <c r="B91" s="113"/>
      <c r="C91" s="113"/>
      <c r="D91" s="113"/>
      <c r="E91" s="113"/>
      <c r="F91" s="113"/>
      <c r="G91" s="113"/>
      <c r="H91" s="113"/>
    </row>
    <row r="92" ht="12.75">
      <c r="C92" s="2"/>
    </row>
    <row r="93" ht="12.75">
      <c r="B93" s="4"/>
    </row>
  </sheetData>
  <sheetProtection/>
  <mergeCells count="22">
    <mergeCell ref="B28:G28"/>
    <mergeCell ref="B36:G36"/>
    <mergeCell ref="B42:G42"/>
    <mergeCell ref="B47:G47"/>
    <mergeCell ref="B61:G61"/>
    <mergeCell ref="B72:G72"/>
    <mergeCell ref="A90:H90"/>
    <mergeCell ref="A83:H83"/>
    <mergeCell ref="A91:H91"/>
    <mergeCell ref="A84:H87"/>
    <mergeCell ref="A82:H82"/>
    <mergeCell ref="A88:H88"/>
    <mergeCell ref="A89:H89"/>
    <mergeCell ref="B8:G8"/>
    <mergeCell ref="B11:G11"/>
    <mergeCell ref="B15:G15"/>
    <mergeCell ref="B22:G22"/>
    <mergeCell ref="A1:H1"/>
    <mergeCell ref="A2:F2"/>
    <mergeCell ref="A3:F3"/>
    <mergeCell ref="A4:G4"/>
    <mergeCell ref="A5:H6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70" r:id="rId2"/>
  <headerFooter alignWithMargins="0">
    <oddHeader>&amp;LPREFEITURA MUNICIPAL DE PIRAPORA MG</oddHead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1">
      <selection activeCell="B3" sqref="B3:I32"/>
    </sheetView>
  </sheetViews>
  <sheetFormatPr defaultColWidth="9.140625" defaultRowHeight="12.75"/>
  <cols>
    <col min="2" max="2" width="20.8515625" style="0" customWidth="1"/>
    <col min="3" max="3" width="13.28125" style="0" customWidth="1"/>
    <col min="5" max="5" width="2.7109375" style="0" customWidth="1"/>
    <col min="7" max="7" width="2.28125" style="0" customWidth="1"/>
    <col min="8" max="8" width="11.28125" style="0" customWidth="1"/>
    <col min="9" max="9" width="13.00390625" style="0" customWidth="1"/>
  </cols>
  <sheetData>
    <row r="1" spans="1:11" ht="12.75">
      <c r="A1" s="9"/>
      <c r="B1" s="9"/>
      <c r="C1" s="9"/>
      <c r="E1" s="9"/>
      <c r="F1" s="9"/>
      <c r="G1" s="9"/>
      <c r="I1" s="9"/>
      <c r="J1" s="9"/>
      <c r="K1" s="9"/>
    </row>
    <row r="2" spans="4:18" ht="12.75">
      <c r="D2" s="10"/>
      <c r="H2" s="10"/>
      <c r="J2" s="10"/>
      <c r="R2" s="9"/>
    </row>
    <row r="3" spans="2:18" ht="13.5" thickBot="1">
      <c r="B3" s="151" t="s">
        <v>145</v>
      </c>
      <c r="C3" s="152"/>
      <c r="D3" s="152"/>
      <c r="E3" s="152"/>
      <c r="F3" s="152"/>
      <c r="G3" s="152"/>
      <c r="H3" s="152"/>
      <c r="I3" s="152"/>
      <c r="J3" s="10"/>
      <c r="R3" s="9"/>
    </row>
    <row r="4" spans="2:18" ht="36" customHeight="1" thickBot="1">
      <c r="B4" s="149" t="s">
        <v>146</v>
      </c>
      <c r="C4" s="153"/>
      <c r="D4" s="150"/>
      <c r="E4" s="149" t="s">
        <v>209</v>
      </c>
      <c r="F4" s="153"/>
      <c r="G4" s="150"/>
      <c r="H4" s="149" t="s">
        <v>147</v>
      </c>
      <c r="I4" s="150"/>
      <c r="J4" s="10"/>
      <c r="R4" s="9"/>
    </row>
    <row r="5" spans="2:18" ht="37.5" customHeight="1" thickBot="1">
      <c r="B5" s="149" t="s">
        <v>207</v>
      </c>
      <c r="C5" s="153"/>
      <c r="D5" s="153"/>
      <c r="E5" s="153"/>
      <c r="F5" s="150"/>
      <c r="G5" s="154" t="s">
        <v>148</v>
      </c>
      <c r="H5" s="155"/>
      <c r="I5" s="76" t="s">
        <v>210</v>
      </c>
      <c r="J5" s="10"/>
      <c r="R5" s="9"/>
    </row>
    <row r="6" spans="2:18" ht="26.25" customHeight="1" thickBot="1">
      <c r="B6" s="144" t="s">
        <v>208</v>
      </c>
      <c r="C6" s="145"/>
      <c r="D6" s="145"/>
      <c r="E6" s="145"/>
      <c r="F6" s="145"/>
      <c r="G6" s="145"/>
      <c r="H6" s="145"/>
      <c r="I6" s="146"/>
      <c r="R6" s="9"/>
    </row>
    <row r="7" spans="2:18" ht="23.25" thickBot="1">
      <c r="B7" s="77" t="s">
        <v>149</v>
      </c>
      <c r="C7" s="78" t="s">
        <v>150</v>
      </c>
      <c r="D7" s="147" t="s">
        <v>151</v>
      </c>
      <c r="E7" s="148"/>
      <c r="F7" s="147" t="s">
        <v>152</v>
      </c>
      <c r="G7" s="148"/>
      <c r="H7" s="79" t="s">
        <v>153</v>
      </c>
      <c r="I7" s="79" t="s">
        <v>154</v>
      </c>
      <c r="R7" s="9"/>
    </row>
    <row r="8" spans="2:18" ht="13.5" thickBot="1">
      <c r="B8" s="124" t="s">
        <v>155</v>
      </c>
      <c r="C8" s="80" t="s">
        <v>156</v>
      </c>
      <c r="D8" s="139">
        <v>1</v>
      </c>
      <c r="E8" s="140"/>
      <c r="F8" s="139"/>
      <c r="G8" s="140"/>
      <c r="H8" s="81"/>
      <c r="I8" s="82">
        <f>SUM(D8:G8)</f>
        <v>1</v>
      </c>
      <c r="R8" s="9"/>
    </row>
    <row r="9" spans="2:18" ht="13.5" thickBot="1">
      <c r="B9" s="141"/>
      <c r="C9" s="80" t="s">
        <v>157</v>
      </c>
      <c r="D9" s="128">
        <f>ORÇAMENTO!H8</f>
        <v>1277.0837999999999</v>
      </c>
      <c r="E9" s="127"/>
      <c r="F9" s="128"/>
      <c r="G9" s="127"/>
      <c r="H9" s="83"/>
      <c r="I9" s="84">
        <f>SUM(D9:H9)</f>
        <v>1277.0837999999999</v>
      </c>
      <c r="R9" s="9"/>
    </row>
    <row r="10" spans="2:18" ht="13.5" thickBot="1">
      <c r="B10" s="142" t="s">
        <v>158</v>
      </c>
      <c r="C10" s="80" t="s">
        <v>156</v>
      </c>
      <c r="D10" s="139">
        <v>1</v>
      </c>
      <c r="E10" s="140"/>
      <c r="F10" s="139"/>
      <c r="G10" s="140"/>
      <c r="H10" s="81"/>
      <c r="I10" s="82">
        <f>SUM(D10:G10)</f>
        <v>1</v>
      </c>
      <c r="R10" s="9"/>
    </row>
    <row r="11" spans="2:18" ht="13.5" thickBot="1">
      <c r="B11" s="143"/>
      <c r="C11" s="80" t="s">
        <v>157</v>
      </c>
      <c r="D11" s="128">
        <f>ORÇAMENTO!H11</f>
        <v>10918.376824</v>
      </c>
      <c r="E11" s="127"/>
      <c r="F11" s="128"/>
      <c r="G11" s="127"/>
      <c r="H11" s="83"/>
      <c r="I11" s="84">
        <f>SUM(D11:H11)</f>
        <v>10918.376824</v>
      </c>
      <c r="R11" s="9"/>
    </row>
    <row r="12" spans="2:18" ht="13.5" thickBot="1">
      <c r="B12" s="137" t="s">
        <v>159</v>
      </c>
      <c r="C12" s="80" t="s">
        <v>156</v>
      </c>
      <c r="D12" s="139">
        <v>1</v>
      </c>
      <c r="E12" s="140"/>
      <c r="F12" s="139"/>
      <c r="G12" s="140"/>
      <c r="H12" s="81"/>
      <c r="I12" s="82">
        <v>1</v>
      </c>
      <c r="R12" s="9"/>
    </row>
    <row r="13" spans="2:18" ht="13.5" thickBot="1">
      <c r="B13" s="138"/>
      <c r="C13" s="80" t="s">
        <v>157</v>
      </c>
      <c r="D13" s="128">
        <f>ORÇAMENTO!H15</f>
        <v>4422.8450892</v>
      </c>
      <c r="E13" s="127"/>
      <c r="F13" s="128"/>
      <c r="G13" s="127"/>
      <c r="H13" s="83"/>
      <c r="I13" s="84">
        <f>SUM(D13:H13)</f>
        <v>4422.8450892</v>
      </c>
      <c r="R13" s="9"/>
    </row>
    <row r="14" spans="2:18" ht="13.5" thickBot="1">
      <c r="B14" s="124" t="s">
        <v>160</v>
      </c>
      <c r="C14" s="80" t="s">
        <v>156</v>
      </c>
      <c r="D14" s="128"/>
      <c r="E14" s="127"/>
      <c r="F14" s="126">
        <v>1</v>
      </c>
      <c r="G14" s="136"/>
      <c r="H14" s="83"/>
      <c r="I14" s="85">
        <v>1</v>
      </c>
      <c r="R14" s="9"/>
    </row>
    <row r="15" spans="2:18" ht="13.5" thickBot="1">
      <c r="B15" s="125"/>
      <c r="C15" s="80" t="s">
        <v>157</v>
      </c>
      <c r="D15" s="128"/>
      <c r="E15" s="127"/>
      <c r="F15" s="128">
        <f>ORÇAMENTO!H22</f>
        <v>8807.67690722</v>
      </c>
      <c r="G15" s="127"/>
      <c r="H15" s="83"/>
      <c r="I15" s="84">
        <f>SUM(D15:H15)</f>
        <v>8807.67690722</v>
      </c>
      <c r="R15" s="9"/>
    </row>
    <row r="16" spans="2:18" ht="13.5" thickBot="1">
      <c r="B16" s="124" t="s">
        <v>161</v>
      </c>
      <c r="C16" s="80" t="s">
        <v>156</v>
      </c>
      <c r="D16" s="128"/>
      <c r="E16" s="127"/>
      <c r="F16" s="126">
        <v>1</v>
      </c>
      <c r="G16" s="136"/>
      <c r="H16" s="83"/>
      <c r="I16" s="85">
        <v>1</v>
      </c>
      <c r="R16" s="9"/>
    </row>
    <row r="17" spans="2:18" ht="13.5" thickBot="1">
      <c r="B17" s="125"/>
      <c r="C17" s="80" t="s">
        <v>157</v>
      </c>
      <c r="D17" s="128"/>
      <c r="E17" s="127"/>
      <c r="F17" s="128">
        <f>ORÇAMENTO!H28</f>
        <v>23342.590010000004</v>
      </c>
      <c r="G17" s="127"/>
      <c r="H17" s="83"/>
      <c r="I17" s="84">
        <f>SUM(E17:H17)</f>
        <v>23342.590010000004</v>
      </c>
      <c r="R17" s="9"/>
    </row>
    <row r="18" spans="2:18" ht="13.5" thickBot="1">
      <c r="B18" s="124" t="s">
        <v>162</v>
      </c>
      <c r="C18" s="80" t="s">
        <v>156</v>
      </c>
      <c r="D18" s="128"/>
      <c r="E18" s="127"/>
      <c r="F18" s="126">
        <v>1</v>
      </c>
      <c r="G18" s="127"/>
      <c r="H18" s="83"/>
      <c r="I18" s="85">
        <v>1</v>
      </c>
      <c r="R18" s="9"/>
    </row>
    <row r="19" spans="2:9" ht="13.5" thickBot="1">
      <c r="B19" s="125"/>
      <c r="C19" s="80" t="s">
        <v>157</v>
      </c>
      <c r="D19" s="128"/>
      <c r="E19" s="127"/>
      <c r="F19" s="128">
        <f>ORÇAMENTO!H36</f>
        <v>25268.221784000005</v>
      </c>
      <c r="G19" s="127"/>
      <c r="H19" s="83"/>
      <c r="I19" s="84">
        <f>SUM(D19:H19)</f>
        <v>25268.221784000005</v>
      </c>
    </row>
    <row r="20" spans="2:9" ht="13.5" thickBot="1">
      <c r="B20" s="124" t="s">
        <v>163</v>
      </c>
      <c r="C20" s="80" t="s">
        <v>156</v>
      </c>
      <c r="D20" s="128"/>
      <c r="E20" s="127"/>
      <c r="F20" s="128"/>
      <c r="G20" s="127"/>
      <c r="H20" s="86">
        <v>1</v>
      </c>
      <c r="I20" s="85">
        <v>1</v>
      </c>
    </row>
    <row r="21" spans="2:9" ht="13.5" thickBot="1">
      <c r="B21" s="125"/>
      <c r="C21" s="80" t="s">
        <v>157</v>
      </c>
      <c r="D21" s="128"/>
      <c r="E21" s="127"/>
      <c r="F21" s="128"/>
      <c r="G21" s="127"/>
      <c r="H21" s="83">
        <f>ORÇAMENTO!H42</f>
        <v>14450.614276</v>
      </c>
      <c r="I21" s="84">
        <f>SUM(D21:H21)</f>
        <v>14450.614276</v>
      </c>
    </row>
    <row r="22" spans="2:9" ht="13.5" thickBot="1">
      <c r="B22" s="124" t="s">
        <v>164</v>
      </c>
      <c r="C22" s="80" t="s">
        <v>156</v>
      </c>
      <c r="D22" s="128"/>
      <c r="E22" s="127"/>
      <c r="F22" s="128"/>
      <c r="G22" s="127"/>
      <c r="H22" s="86">
        <v>1</v>
      </c>
      <c r="I22" s="85">
        <v>1</v>
      </c>
    </row>
    <row r="23" spans="2:9" ht="13.5" thickBot="1">
      <c r="B23" s="125"/>
      <c r="C23" s="80" t="s">
        <v>157</v>
      </c>
      <c r="D23" s="128"/>
      <c r="E23" s="127"/>
      <c r="F23" s="128"/>
      <c r="G23" s="127"/>
      <c r="H23" s="83">
        <f>ORÇAMENTO!H47</f>
        <v>38412.589135999995</v>
      </c>
      <c r="I23" s="84">
        <f>SUM(D23:H23)</f>
        <v>38412.589135999995</v>
      </c>
    </row>
    <row r="24" spans="2:9" ht="13.5" thickBot="1">
      <c r="B24" s="124" t="s">
        <v>165</v>
      </c>
      <c r="C24" s="80" t="s">
        <v>156</v>
      </c>
      <c r="D24" s="128"/>
      <c r="E24" s="127"/>
      <c r="F24" s="128"/>
      <c r="G24" s="127"/>
      <c r="H24" s="86">
        <v>1</v>
      </c>
      <c r="I24" s="85">
        <v>1</v>
      </c>
    </row>
    <row r="25" spans="2:9" ht="13.5" thickBot="1">
      <c r="B25" s="125"/>
      <c r="C25" s="80" t="s">
        <v>157</v>
      </c>
      <c r="D25" s="128"/>
      <c r="E25" s="127"/>
      <c r="F25" s="128"/>
      <c r="G25" s="127"/>
      <c r="H25" s="83">
        <f>ORÇAMENTO!H61</f>
        <v>8641.028199999999</v>
      </c>
      <c r="I25" s="84">
        <f>SUM(D25:H25)</f>
        <v>8641.028199999999</v>
      </c>
    </row>
    <row r="26" spans="2:9" ht="13.5" thickBot="1">
      <c r="B26" s="124" t="s">
        <v>166</v>
      </c>
      <c r="C26" s="80" t="s">
        <v>156</v>
      </c>
      <c r="D26" s="128"/>
      <c r="E26" s="127"/>
      <c r="F26" s="128"/>
      <c r="G26" s="127"/>
      <c r="H26" s="86">
        <v>1</v>
      </c>
      <c r="I26" s="85">
        <v>1</v>
      </c>
    </row>
    <row r="27" spans="2:9" ht="13.5" thickBot="1">
      <c r="B27" s="125"/>
      <c r="C27" s="80" t="s">
        <v>157</v>
      </c>
      <c r="D27" s="128"/>
      <c r="E27" s="127"/>
      <c r="F27" s="128"/>
      <c r="G27" s="127"/>
      <c r="H27" s="83">
        <f>ORÇAMENTO!H72</f>
        <v>11638.336399999998</v>
      </c>
      <c r="I27" s="84">
        <f>SUM(D27:H27)</f>
        <v>11638.336399999998</v>
      </c>
    </row>
    <row r="28" spans="2:9" ht="13.5" thickBot="1">
      <c r="B28" s="130" t="s">
        <v>2</v>
      </c>
      <c r="C28" s="79" t="s">
        <v>156</v>
      </c>
      <c r="D28" s="132">
        <v>0.278</v>
      </c>
      <c r="E28" s="133"/>
      <c r="F28" s="132">
        <v>0.278</v>
      </c>
      <c r="G28" s="133"/>
      <c r="H28" s="87">
        <v>0.44</v>
      </c>
      <c r="I28" s="88">
        <v>1</v>
      </c>
    </row>
    <row r="29" spans="2:9" ht="13.5" thickBot="1">
      <c r="B29" s="131"/>
      <c r="C29" s="79" t="s">
        <v>157</v>
      </c>
      <c r="D29" s="134">
        <f>SUM(D13,D11,D9)</f>
        <v>16618.3057132</v>
      </c>
      <c r="E29" s="135"/>
      <c r="F29" s="134">
        <f>SUM(F19,F17,F15)</f>
        <v>57418.488701220005</v>
      </c>
      <c r="G29" s="135"/>
      <c r="H29" s="89">
        <f>SUM(H21,H23,H25,H27)</f>
        <v>73142.56801199999</v>
      </c>
      <c r="I29" s="90">
        <f>SUM(H29,F29,D29)</f>
        <v>147179.36242642</v>
      </c>
    </row>
    <row r="30" spans="2:9" ht="12.75">
      <c r="B30" s="91"/>
      <c r="C30" s="91"/>
      <c r="D30" s="91"/>
      <c r="E30" s="91"/>
      <c r="F30" s="91"/>
      <c r="G30" s="91"/>
      <c r="H30" s="91"/>
      <c r="I30" s="91"/>
    </row>
    <row r="31" spans="2:9" ht="12.75">
      <c r="B31" s="129" t="s">
        <v>167</v>
      </c>
      <c r="C31" s="129"/>
      <c r="D31" s="129"/>
      <c r="E31" s="129"/>
      <c r="F31" s="129"/>
      <c r="G31" s="129"/>
      <c r="H31" s="129"/>
      <c r="I31" s="129"/>
    </row>
    <row r="32" spans="2:9" ht="12.75">
      <c r="B32" s="92"/>
      <c r="C32" s="91"/>
      <c r="D32" s="91"/>
      <c r="E32" s="91"/>
      <c r="F32" s="91"/>
      <c r="G32" s="91"/>
      <c r="H32" s="91"/>
      <c r="I32" s="91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spans="4:15" ht="12.75">
      <c r="D37" s="10"/>
      <c r="N37" s="9"/>
      <c r="O37" s="9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</sheetData>
  <sheetProtection/>
  <mergeCells count="65">
    <mergeCell ref="B6:I6"/>
    <mergeCell ref="D7:E7"/>
    <mergeCell ref="F7:G7"/>
    <mergeCell ref="H4:I4"/>
    <mergeCell ref="B3:I3"/>
    <mergeCell ref="B4:D4"/>
    <mergeCell ref="E4:G4"/>
    <mergeCell ref="G5:H5"/>
    <mergeCell ref="B5:F5"/>
    <mergeCell ref="B10:B11"/>
    <mergeCell ref="D10:E10"/>
    <mergeCell ref="F10:G10"/>
    <mergeCell ref="D11:E11"/>
    <mergeCell ref="F11:G11"/>
    <mergeCell ref="B8:B9"/>
    <mergeCell ref="D8:E8"/>
    <mergeCell ref="F8:G8"/>
    <mergeCell ref="D9:E9"/>
    <mergeCell ref="F9:G9"/>
    <mergeCell ref="F21:G21"/>
    <mergeCell ref="D13:E13"/>
    <mergeCell ref="F13:G13"/>
    <mergeCell ref="B16:B17"/>
    <mergeCell ref="F16:G16"/>
    <mergeCell ref="F17:G17"/>
    <mergeCell ref="B14:B15"/>
    <mergeCell ref="F14:G14"/>
    <mergeCell ref="F15:G15"/>
    <mergeCell ref="B12:B13"/>
    <mergeCell ref="D12:E12"/>
    <mergeCell ref="F12:G12"/>
    <mergeCell ref="D14:E14"/>
    <mergeCell ref="D15:E15"/>
    <mergeCell ref="D16:E16"/>
    <mergeCell ref="D17:E17"/>
    <mergeCell ref="F24:G24"/>
    <mergeCell ref="D28:E28"/>
    <mergeCell ref="F28:G28"/>
    <mergeCell ref="D29:E29"/>
    <mergeCell ref="F29:G29"/>
    <mergeCell ref="F27:G27"/>
    <mergeCell ref="D26:E26"/>
    <mergeCell ref="F26:G26"/>
    <mergeCell ref="F25:G25"/>
    <mergeCell ref="B20:B21"/>
    <mergeCell ref="B22:B23"/>
    <mergeCell ref="B24:B25"/>
    <mergeCell ref="B26:B27"/>
    <mergeCell ref="B28:B29"/>
    <mergeCell ref="B18:B19"/>
    <mergeCell ref="F18:G18"/>
    <mergeCell ref="F19:G19"/>
    <mergeCell ref="B31:I31"/>
    <mergeCell ref="F20:G20"/>
    <mergeCell ref="D18:E18"/>
    <mergeCell ref="D19:E19"/>
    <mergeCell ref="D27:E27"/>
    <mergeCell ref="D20:E20"/>
    <mergeCell ref="D21:E21"/>
    <mergeCell ref="D22:E22"/>
    <mergeCell ref="D23:E23"/>
    <mergeCell ref="D24:E24"/>
    <mergeCell ref="D25:E25"/>
    <mergeCell ref="F23:G23"/>
    <mergeCell ref="F22:G22"/>
  </mergeCells>
  <printOptions/>
  <pageMargins left="0.5118110236220472" right="0.5118110236220472" top="0.7874015748031497" bottom="0.7874015748031497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7246</cp:lastModifiedBy>
  <cp:lastPrinted>2019-04-23T19:24:15Z</cp:lastPrinted>
  <dcterms:created xsi:type="dcterms:W3CDTF">2006-09-22T13:55:22Z</dcterms:created>
  <dcterms:modified xsi:type="dcterms:W3CDTF">2019-06-05T19:45:15Z</dcterms:modified>
  <cp:category/>
  <cp:version/>
  <cp:contentType/>
  <cp:contentStatus/>
</cp:coreProperties>
</file>