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Proposta comercial" sheetId="1" r:id="rId1"/>
    <sheet name="Composição dos custos" sheetId="2" r:id="rId2"/>
    <sheet name="Valores" sheetId="3" r:id="rId3"/>
  </sheets>
  <definedNames/>
  <calcPr fullCalcOnLoad="1"/>
</workbook>
</file>

<file path=xl/sharedStrings.xml><?xml version="1.0" encoding="utf-8"?>
<sst xmlns="http://schemas.openxmlformats.org/spreadsheetml/2006/main" count="397" uniqueCount="189">
  <si>
    <t>PLANILHA DE COMPOSIÇÃO DE CUSTOS E FORMAÇÃO DE PREÇO</t>
  </si>
  <si>
    <t>Cálculo dos Custos Variáveis</t>
  </si>
  <si>
    <t>Nº Processo</t>
  </si>
  <si>
    <t>Custo de Combustível</t>
  </si>
  <si>
    <t>Coeficiente básico de consumo de combustível (litros/km);</t>
  </si>
  <si>
    <t>Preço médio do litro de combustível (R$/litro).</t>
  </si>
  <si>
    <t>Total</t>
  </si>
  <si>
    <t>Tipo de Serviço</t>
  </si>
  <si>
    <t>Dados Complementares</t>
  </si>
  <si>
    <t>Tipo de serviço</t>
  </si>
  <si>
    <t>Salário normativo da categoria</t>
  </si>
  <si>
    <t>Categoria profissional</t>
  </si>
  <si>
    <t>Data base da categoria</t>
  </si>
  <si>
    <t>Cálculo dos Custos Fixos</t>
  </si>
  <si>
    <t>Custos Variáveis</t>
  </si>
  <si>
    <t>Custos Variáveis (R$/km)</t>
  </si>
  <si>
    <t>Percurso Diário (km)</t>
  </si>
  <si>
    <t xml:space="preserve">Dias letivos/mês </t>
  </si>
  <si>
    <t>Percurso Mensal (km)</t>
  </si>
  <si>
    <t>Custos Variáveis Mensal (km mensal x Custo por km)</t>
  </si>
  <si>
    <t>Custos com Pessoal</t>
  </si>
  <si>
    <t>Salários</t>
  </si>
  <si>
    <t>Qtde</t>
  </si>
  <si>
    <t>Valor</t>
  </si>
  <si>
    <t>Tributos</t>
  </si>
  <si>
    <t>Custos Indiretos</t>
  </si>
  <si>
    <t>Lucro</t>
  </si>
  <si>
    <t>GRUPO A</t>
  </si>
  <si>
    <t>INSS</t>
  </si>
  <si>
    <t>SESI ou SESC</t>
  </si>
  <si>
    <t>SENAI ou SENAC</t>
  </si>
  <si>
    <t xml:space="preserve">INCRA </t>
  </si>
  <si>
    <t>Salário educação</t>
  </si>
  <si>
    <t>FGTS</t>
  </si>
  <si>
    <t xml:space="preserve">Seguro acidente do trabalho </t>
  </si>
  <si>
    <t>SEBRAE</t>
  </si>
  <si>
    <t xml:space="preserve">Total Grupo A </t>
  </si>
  <si>
    <t>GRUPO B – Tempo Não Trabalhado</t>
  </si>
  <si>
    <t xml:space="preserve">Férias </t>
  </si>
  <si>
    <t>Aviso Prévio trabalhado</t>
  </si>
  <si>
    <t>Auxílio doença</t>
  </si>
  <si>
    <t>Acidente de trabalho</t>
  </si>
  <si>
    <t>Faltas legais</t>
  </si>
  <si>
    <t>Afastamento maternidade</t>
  </si>
  <si>
    <t>Licença paternidade</t>
  </si>
  <si>
    <t xml:space="preserve">13º Salário </t>
  </si>
  <si>
    <t xml:space="preserve">Total Grupo B' </t>
  </si>
  <si>
    <t>GRUPO C</t>
  </si>
  <si>
    <t>Aviso prévio indenizado</t>
  </si>
  <si>
    <t>Indenização adicional</t>
  </si>
  <si>
    <t>Incidência do FGTS sobre o aviso prévio indenizado</t>
  </si>
  <si>
    <t>Indenização (rescisão sem justa causa - 40% FGTS)</t>
  </si>
  <si>
    <t>Indenização (rescisão sem justa causa -10% FGTS)</t>
  </si>
  <si>
    <t>Total dos Encargos Sociais</t>
  </si>
  <si>
    <t>Pregão</t>
  </si>
  <si>
    <t>Podador</t>
  </si>
  <si>
    <t xml:space="preserve">Custos Indiretos </t>
  </si>
  <si>
    <t xml:space="preserve"> Lucro</t>
  </si>
  <si>
    <t>Base de Calculo (Custos Variáveis + Custo Fixo + Custos Indiretos)</t>
  </si>
  <si>
    <t>Base de Calculo (Custos Variáveis + Custo Fixo + Custos Indiretos + Lucro)</t>
  </si>
  <si>
    <t>Custos com Equipamentos</t>
  </si>
  <si>
    <t>EPI's</t>
  </si>
  <si>
    <t>Ferramentas</t>
  </si>
  <si>
    <t>Cinto de segurança</t>
  </si>
  <si>
    <t>Óculos</t>
  </si>
  <si>
    <t>Luvas</t>
  </si>
  <si>
    <t>Botina</t>
  </si>
  <si>
    <t>Facão</t>
  </si>
  <si>
    <t>Tesoura de poda</t>
  </si>
  <si>
    <t>Machado</t>
  </si>
  <si>
    <t>Prestação de serviços de Podas de Árvores nas vias públicas (diversos logradouros públicos) do</t>
  </si>
  <si>
    <t>Município de Pirapora - MG.</t>
  </si>
  <si>
    <t>Podas de árvores</t>
  </si>
  <si>
    <t>Podador de árvores</t>
  </si>
  <si>
    <t>Valor por Árvore</t>
  </si>
  <si>
    <t>Base de Calculo (Custos Totais)</t>
  </si>
  <si>
    <t>Custo de Óleos e Lubrificantes</t>
  </si>
  <si>
    <t>Coeficiente básico de consumo de óleos e lubrificantes (litros/km);</t>
  </si>
  <si>
    <t>Preço médio do litro de óleo/lubrificante (R$/litro).</t>
  </si>
  <si>
    <t>Custo de Rodagem</t>
  </si>
  <si>
    <t>Quantidade de Pneus</t>
  </si>
  <si>
    <t>Preço médio do pneu (R$/pneu).</t>
  </si>
  <si>
    <t>Custo Total de Rodagem</t>
  </si>
  <si>
    <t>Custo de Manutenção</t>
  </si>
  <si>
    <t>Km média para manutenção</t>
  </si>
  <si>
    <t>Motorista</t>
  </si>
  <si>
    <t>Ajudante</t>
  </si>
  <si>
    <t>Incidência dos encargos dos grupo A e B</t>
  </si>
  <si>
    <t>Total do grupo C</t>
  </si>
  <si>
    <t>Encargos Sociais para não optantes do Simples Nacional</t>
  </si>
  <si>
    <t>ISS</t>
  </si>
  <si>
    <t>PIS</t>
  </si>
  <si>
    <t>COFINS</t>
  </si>
  <si>
    <t>Escada</t>
  </si>
  <si>
    <t>Protetor auricular</t>
  </si>
  <si>
    <t>Incidência do FGTS sobre afastamento sup. 15 dias p/ acidente do trabalho</t>
  </si>
  <si>
    <t>Descrição</t>
  </si>
  <si>
    <t>QTD</t>
  </si>
  <si>
    <t>Veículo</t>
  </si>
  <si>
    <t>Insumos</t>
  </si>
  <si>
    <t>Combustível</t>
  </si>
  <si>
    <t>Categoria</t>
  </si>
  <si>
    <t>Vida Útil  do veículo (km)</t>
  </si>
  <si>
    <t>Diesel</t>
  </si>
  <si>
    <t>Vida Útil do veículo (anos)</t>
  </si>
  <si>
    <t>Pneus</t>
  </si>
  <si>
    <t>Modelo</t>
  </si>
  <si>
    <t>Quantidade</t>
  </si>
  <si>
    <t>Preço (R$)</t>
  </si>
  <si>
    <t>Câmara (R$)</t>
  </si>
  <si>
    <t>Protetor (R$)</t>
  </si>
  <si>
    <t>Recapagem (R$)</t>
  </si>
  <si>
    <t xml:space="preserve">Manutenção </t>
  </si>
  <si>
    <t>Coeficiente</t>
  </si>
  <si>
    <t>Km médio para manutenção</t>
  </si>
  <si>
    <t>Lubrificantes</t>
  </si>
  <si>
    <t>Custo manutenção/Km</t>
  </si>
  <si>
    <t>Periodicidade da Troca (km)</t>
  </si>
  <si>
    <t>Capacidade do Reservatório (litros)</t>
  </si>
  <si>
    <t>Consumo (km/litro)</t>
  </si>
  <si>
    <t>Combustível (tipo)</t>
  </si>
  <si>
    <t>Manutenção</t>
  </si>
  <si>
    <t>So = (Mo) x Fut</t>
  </si>
  <si>
    <t>So= Custo por quilômetro</t>
  </si>
  <si>
    <t>Mo= Salário/ Benefícios e Encargos Sociais (mecânico e ajudante)</t>
  </si>
  <si>
    <t>Mecânico</t>
  </si>
  <si>
    <t>Encargos</t>
  </si>
  <si>
    <t>Mo</t>
  </si>
  <si>
    <t>VALORES</t>
  </si>
  <si>
    <t>Custos com Coleta e Transporte dos Resíduos</t>
  </si>
  <si>
    <t>Óleo lubrificante (R$/litro)</t>
  </si>
  <si>
    <t>Valor de um veículo (R$)</t>
  </si>
  <si>
    <t>Vida Útil (km)</t>
  </si>
  <si>
    <t>Vida Útil Estimada Traseiro</t>
  </si>
  <si>
    <t>Custo de Serviços (mecânico e ajudante)</t>
  </si>
  <si>
    <t>Total de Tributos</t>
  </si>
  <si>
    <t>PROPOSTA COMERCIAL</t>
  </si>
  <si>
    <t>Encargos Sociais para optantes do Simples Nacional</t>
  </si>
  <si>
    <t>Incidência do FGTS sobre afastamento superior 15 dias por acidente do trabalho</t>
  </si>
  <si>
    <t>Total Grupo C</t>
  </si>
  <si>
    <t>Encargos Sociais não optante do Simples Nacional</t>
  </si>
  <si>
    <t>SIMPLES</t>
  </si>
  <si>
    <t>Preencha os campos da sua empresa nas células ABAIXO:</t>
  </si>
  <si>
    <t>RAZÃO SOCIAL:</t>
  </si>
  <si>
    <t>CNPJ:</t>
  </si>
  <si>
    <t>ENDEREÇO:</t>
  </si>
  <si>
    <t>TELEFONE:</t>
  </si>
  <si>
    <t>NOME DO REPRESENTANTE LEGAL:</t>
  </si>
  <si>
    <t>IDENTIDADE DO REPRESENTANTE LEGAL:</t>
  </si>
  <si>
    <t>BANCO:</t>
  </si>
  <si>
    <t>Nº DA AGÊNCIA:</t>
  </si>
  <si>
    <t>CONTA BANCÁRIA:</t>
  </si>
  <si>
    <t>VALIDADE DA PROPOSTA:</t>
  </si>
  <si>
    <t>Qtde/mês</t>
  </si>
  <si>
    <t>Valor/mês</t>
  </si>
  <si>
    <t>Cone</t>
  </si>
  <si>
    <t>Auxílio Alimentação</t>
  </si>
  <si>
    <t>TOTAL DOS CUSTOS COM MÃO DE OBRA</t>
  </si>
  <si>
    <t>215/75</t>
  </si>
  <si>
    <t>Fut = Fator de utilização = 0,23/10000</t>
  </si>
  <si>
    <t>Qtde/total</t>
  </si>
  <si>
    <t>Salário</t>
  </si>
  <si>
    <t>Profissional</t>
  </si>
  <si>
    <t>Valor mensal</t>
  </si>
  <si>
    <t>Valor total</t>
  </si>
  <si>
    <t>So = 3477,39 x 0,23/5000</t>
  </si>
  <si>
    <t>So= 0,1599</t>
  </si>
  <si>
    <t>PREENCHER OS CAMPOS EM ROSA E SELECIONAR SE É OU NÃO OPTANTE DO SIMPLES NACIONAL</t>
  </si>
  <si>
    <t>Valor para 03 meses</t>
  </si>
  <si>
    <t xml:space="preserve">Vida Útil Estimada </t>
  </si>
  <si>
    <t>/2016</t>
  </si>
  <si>
    <t>Ticket Alimentação/Refeição</t>
  </si>
  <si>
    <t>Percentual da participação do empregado</t>
  </si>
  <si>
    <t>Total Auxílo Alimentação</t>
  </si>
  <si>
    <t xml:space="preserve">Observação: Decorrente da falta de convenções coletivas, atualizadas, das respectivas categorias </t>
  </si>
  <si>
    <t xml:space="preserve">foram feitas médias saláriais tendo como base os valores praticados no mercado nacional. </t>
  </si>
  <si>
    <t xml:space="preserve"> incluso na planilha apenas o custo do empregador.(valor do ticket - 20%)</t>
  </si>
  <si>
    <t>Vale Transporte</t>
  </si>
  <si>
    <t>Ticket Transporte</t>
  </si>
  <si>
    <t>Valor descontado do empregado</t>
  </si>
  <si>
    <t>Total Vale Transporte</t>
  </si>
  <si>
    <t>TOTAL DOS CUSTOS DIRETOS</t>
  </si>
  <si>
    <t xml:space="preserve">                                                       </t>
  </si>
  <si>
    <t xml:space="preserve">Com relação ao Auxílio Alimentação e Vale Transporte foram observados os artigos da CLT pertinete, </t>
  </si>
  <si>
    <t xml:space="preserve"> pois as respectivas Convenções não foram atualizadas.</t>
  </si>
  <si>
    <t xml:space="preserve">O vale transporte é descontado do empregado o percentual de 6% do salário. Portanto será incluso </t>
  </si>
  <si>
    <t>na planilha apenas o custo do empregador.(valor do ticket - 6%)</t>
  </si>
  <si>
    <t>O ticket alimentação é descontado do empregado o percentual de 20% do valor do ticket. Portanto será</t>
  </si>
  <si>
    <t>TOTAL DOS CUSTOS COLETA/TRANSPORTE RESÍDUOS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</si>
</sst>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_-;\-* #,##0.00000_-;_-* &quot;-&quot;??_-;_-@_-"/>
    <numFmt numFmtId="165" formatCode="_-* #,##0.000_-;\-* #,##0.000_-;_-* &quot;-&quot;??_-;_-@_-"/>
    <numFmt numFmtId="166" formatCode="&quot;R$&quot;\ #,##0.00"/>
    <numFmt numFmtId="167" formatCode="0.000%"/>
    <numFmt numFmtId="168" formatCode="_-* #,##0.0000_-;\-* #,##0.0000_-;_-* &quot;-&quot;??_-;_-@_-"/>
    <numFmt numFmtId="169" formatCode="_-* #,##0.000000_-;\-* #,##0.000000_-;_-* &quot;-&quot;??_-;_-@_-"/>
    <numFmt numFmtId="170" formatCode="_-* #,##0.00000_-;\-* #,##0.00000_-;_-* &quot;-&quot;?????_-;_-@_-"/>
    <numFmt numFmtId="171" formatCode="_-* #,##0_-;\-* #,##0_-;_-* &quot;-&quot;??_-;_-@_-"/>
    <numFmt numFmtId="172" formatCode="0.000000"/>
    <numFmt numFmtId="173" formatCode="0.0000"/>
    <numFmt numFmtId="174" formatCode="[$-416]dd\-mmm\-yy;@"/>
    <numFmt numFmtId="175" formatCode="&quot;R$&quot;\ #,##0.0000;[Red]\-&quot;R$&quot;\ #,##0.0000"/>
    <numFmt numFmtId="176" formatCode="0.00_ ;\-0.00\ "/>
    <numFmt numFmtId="177" formatCode="[$-416]dddd\,\ d&quot; de &quot;mmmm&quot; de &quot;yyyy"/>
    <numFmt numFmtId="178" formatCode="&quot;R$&quot;\ #,##0.0"/>
    <numFmt numFmtId="179" formatCode="&quot;R$&quot;\ #,##0.000"/>
    <numFmt numFmtId="180" formatCode="&quot;R$&quot;\ #,##0.0000"/>
    <numFmt numFmtId="181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6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i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569">
    <xf numFmtId="0" fontId="0" fillId="0" borderId="0" xfId="0" applyFont="1" applyAlignment="1">
      <alignment/>
    </xf>
    <xf numFmtId="0" fontId="57" fillId="33" borderId="10" xfId="0" applyFont="1" applyFill="1" applyBorder="1" applyAlignment="1" applyProtection="1">
      <alignment/>
      <protection hidden="1"/>
    </xf>
    <xf numFmtId="0" fontId="57" fillId="33" borderId="11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10" fontId="58" fillId="33" borderId="0" xfId="0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167" fontId="3" fillId="33" borderId="0" xfId="49" applyNumberFormat="1" applyFont="1" applyFill="1" applyBorder="1" applyAlignment="1" applyProtection="1">
      <alignment horizontal="center"/>
      <protection hidden="1"/>
    </xf>
    <xf numFmtId="9" fontId="57" fillId="33" borderId="0" xfId="0" applyNumberFormat="1" applyFont="1" applyFill="1" applyBorder="1" applyAlignment="1" applyProtection="1">
      <alignment/>
      <protection hidden="1"/>
    </xf>
    <xf numFmtId="0" fontId="57" fillId="33" borderId="12" xfId="0" applyFont="1" applyFill="1" applyBorder="1" applyAlignment="1" applyProtection="1">
      <alignment/>
      <protection hidden="1"/>
    </xf>
    <xf numFmtId="0" fontId="57" fillId="34" borderId="13" xfId="0" applyFont="1" applyFill="1" applyBorder="1" applyAlignment="1" applyProtection="1">
      <alignment/>
      <protection hidden="1"/>
    </xf>
    <xf numFmtId="0" fontId="58" fillId="34" borderId="13" xfId="0" applyFont="1" applyFill="1" applyBorder="1" applyAlignment="1" applyProtection="1">
      <alignment/>
      <protection hidden="1"/>
    </xf>
    <xf numFmtId="169" fontId="6" fillId="33" borderId="0" xfId="51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 horizontal="left"/>
      <protection hidden="1"/>
    </xf>
    <xf numFmtId="170" fontId="6" fillId="33" borderId="12" xfId="0" applyNumberFormat="1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9" fontId="3" fillId="33" borderId="0" xfId="49" applyFont="1" applyFill="1" applyBorder="1" applyAlignment="1" applyProtection="1">
      <alignment/>
      <protection hidden="1"/>
    </xf>
    <xf numFmtId="167" fontId="4" fillId="33" borderId="0" xfId="49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167" fontId="3" fillId="33" borderId="0" xfId="49" applyNumberFormat="1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7" fillId="28" borderId="10" xfId="0" applyFont="1" applyFill="1" applyBorder="1" applyAlignment="1" applyProtection="1">
      <alignment/>
      <protection hidden="1"/>
    </xf>
    <xf numFmtId="0" fontId="57" fillId="28" borderId="0" xfId="0" applyFont="1" applyFill="1" applyBorder="1" applyAlignment="1" applyProtection="1">
      <alignment/>
      <protection hidden="1"/>
    </xf>
    <xf numFmtId="0" fontId="5" fillId="28" borderId="11" xfId="0" applyFont="1" applyFill="1" applyBorder="1" applyAlignment="1" applyProtection="1">
      <alignment/>
      <protection hidden="1"/>
    </xf>
    <xf numFmtId="0" fontId="5" fillId="28" borderId="0" xfId="0" applyFont="1" applyFill="1" applyBorder="1" applyAlignment="1" applyProtection="1">
      <alignment/>
      <protection hidden="1"/>
    </xf>
    <xf numFmtId="43" fontId="6" fillId="28" borderId="0" xfId="51" applyFont="1" applyFill="1" applyBorder="1" applyAlignment="1" applyProtection="1">
      <alignment/>
      <protection hidden="1"/>
    </xf>
    <xf numFmtId="0" fontId="5" fillId="28" borderId="12" xfId="0" applyFont="1" applyFill="1" applyBorder="1" applyAlignment="1" applyProtection="1">
      <alignment/>
      <protection hidden="1"/>
    </xf>
    <xf numFmtId="0" fontId="57" fillId="28" borderId="11" xfId="0" applyFont="1" applyFill="1" applyBorder="1" applyAlignment="1" applyProtection="1">
      <alignment/>
      <protection hidden="1"/>
    </xf>
    <xf numFmtId="43" fontId="3" fillId="28" borderId="0" xfId="51" applyFont="1" applyFill="1" applyBorder="1" applyAlignment="1" applyProtection="1">
      <alignment/>
      <protection hidden="1"/>
    </xf>
    <xf numFmtId="0" fontId="57" fillId="28" borderId="12" xfId="0" applyFont="1" applyFill="1" applyBorder="1" applyAlignment="1" applyProtection="1">
      <alignment/>
      <protection hidden="1"/>
    </xf>
    <xf numFmtId="10" fontId="57" fillId="28" borderId="0" xfId="0" applyNumberFormat="1" applyFont="1" applyFill="1" applyBorder="1" applyAlignment="1" applyProtection="1">
      <alignment/>
      <protection hidden="1"/>
    </xf>
    <xf numFmtId="43" fontId="4" fillId="28" borderId="0" xfId="51" applyFont="1" applyFill="1" applyBorder="1" applyAlignment="1" applyProtection="1">
      <alignment/>
      <protection hidden="1"/>
    </xf>
    <xf numFmtId="43" fontId="4" fillId="28" borderId="12" xfId="51" applyFont="1" applyFill="1" applyBorder="1" applyAlignment="1" applyProtection="1">
      <alignment/>
      <protection hidden="1"/>
    </xf>
    <xf numFmtId="10" fontId="57" fillId="33" borderId="0" xfId="0" applyNumberFormat="1" applyFont="1" applyFill="1" applyBorder="1" applyAlignment="1" applyProtection="1">
      <alignment horizontal="center"/>
      <protection hidden="1"/>
    </xf>
    <xf numFmtId="9" fontId="4" fillId="33" borderId="0" xfId="49" applyFont="1" applyFill="1" applyBorder="1" applyAlignment="1" applyProtection="1">
      <alignment horizontal="left"/>
      <protection hidden="1"/>
    </xf>
    <xf numFmtId="0" fontId="57" fillId="34" borderId="14" xfId="0" applyFont="1" applyFill="1" applyBorder="1" applyAlignment="1" applyProtection="1">
      <alignment/>
      <protection hidden="1"/>
    </xf>
    <xf numFmtId="0" fontId="57" fillId="34" borderId="15" xfId="0" applyFont="1" applyFill="1" applyBorder="1" applyAlignment="1" applyProtection="1">
      <alignment/>
      <protection hidden="1"/>
    </xf>
    <xf numFmtId="0" fontId="3" fillId="34" borderId="14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8" fillId="28" borderId="11" xfId="0" applyFont="1" applyFill="1" applyBorder="1" applyAlignment="1" applyProtection="1">
      <alignment/>
      <protection hidden="1"/>
    </xf>
    <xf numFmtId="0" fontId="3" fillId="28" borderId="0" xfId="0" applyFont="1" applyFill="1" applyBorder="1" applyAlignment="1" applyProtection="1">
      <alignment/>
      <protection hidden="1"/>
    </xf>
    <xf numFmtId="0" fontId="58" fillId="28" borderId="0" xfId="0" applyFont="1" applyFill="1" applyBorder="1" applyAlignment="1" applyProtection="1">
      <alignment/>
      <protection hidden="1"/>
    </xf>
    <xf numFmtId="0" fontId="57" fillId="33" borderId="10" xfId="0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57" fillId="34" borderId="0" xfId="0" applyFont="1" applyFill="1" applyBorder="1" applyAlignment="1" applyProtection="1">
      <alignment/>
      <protection hidden="1"/>
    </xf>
    <xf numFmtId="0" fontId="59" fillId="28" borderId="0" xfId="0" applyFont="1" applyFill="1" applyBorder="1" applyAlignment="1" applyProtection="1">
      <alignment/>
      <protection hidden="1"/>
    </xf>
    <xf numFmtId="0" fontId="3" fillId="28" borderId="10" xfId="0" applyFont="1" applyFill="1" applyBorder="1" applyAlignment="1" applyProtection="1">
      <alignment horizontal="left"/>
      <protection hidden="1"/>
    </xf>
    <xf numFmtId="0" fontId="3" fillId="28" borderId="0" xfId="0" applyFont="1" applyFill="1" applyBorder="1" applyAlignment="1" applyProtection="1">
      <alignment horizontal="left"/>
      <protection hidden="1"/>
    </xf>
    <xf numFmtId="0" fontId="57" fillId="28" borderId="0" xfId="0" applyFont="1" applyFill="1" applyBorder="1" applyAlignment="1">
      <alignment/>
    </xf>
    <xf numFmtId="0" fontId="57" fillId="19" borderId="0" xfId="0" applyFont="1" applyFill="1" applyBorder="1" applyAlignment="1">
      <alignment/>
    </xf>
    <xf numFmtId="0" fontId="57" fillId="7" borderId="11" xfId="0" applyFont="1" applyFill="1" applyBorder="1" applyAlignment="1" applyProtection="1">
      <alignment/>
      <protection hidden="1"/>
    </xf>
    <xf numFmtId="0" fontId="57" fillId="7" borderId="0" xfId="0" applyFont="1" applyFill="1" applyBorder="1" applyAlignment="1" applyProtection="1">
      <alignment/>
      <protection hidden="1"/>
    </xf>
    <xf numFmtId="0" fontId="2" fillId="28" borderId="0" xfId="0" applyFont="1" applyFill="1" applyBorder="1" applyAlignment="1" applyProtection="1">
      <alignment/>
      <protection hidden="1"/>
    </xf>
    <xf numFmtId="44" fontId="2" fillId="28" borderId="0" xfId="45" applyFont="1" applyFill="1" applyBorder="1" applyAlignment="1" applyProtection="1">
      <alignment horizontal="center"/>
      <protection hidden="1"/>
    </xf>
    <xf numFmtId="44" fontId="2" fillId="28" borderId="12" xfId="45" applyFont="1" applyFill="1" applyBorder="1" applyAlignment="1" applyProtection="1">
      <alignment horizontal="center"/>
      <protection hidden="1"/>
    </xf>
    <xf numFmtId="0" fontId="57" fillId="7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33" borderId="10" xfId="0" applyFont="1" applyFill="1" applyBorder="1" applyAlignment="1" applyProtection="1">
      <alignment vertical="top" wrapText="1"/>
      <protection hidden="1"/>
    </xf>
    <xf numFmtId="0" fontId="57" fillId="33" borderId="0" xfId="0" applyFont="1" applyFill="1" applyBorder="1" applyAlignment="1" applyProtection="1">
      <alignment vertical="top" wrapText="1"/>
      <protection hidden="1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/>
      <protection hidden="1"/>
    </xf>
    <xf numFmtId="0" fontId="10" fillId="33" borderId="18" xfId="0" applyFont="1" applyFill="1" applyBorder="1" applyAlignment="1" applyProtection="1">
      <alignment/>
      <protection hidden="1"/>
    </xf>
    <xf numFmtId="0" fontId="57" fillId="33" borderId="18" xfId="0" applyFont="1" applyFill="1" applyBorder="1" applyAlignment="1" applyProtection="1">
      <alignment/>
      <protection hidden="1"/>
    </xf>
    <xf numFmtId="0" fontId="57" fillId="33" borderId="19" xfId="0" applyFont="1" applyFill="1" applyBorder="1" applyAlignment="1" applyProtection="1">
      <alignment/>
      <protection hidden="1"/>
    </xf>
    <xf numFmtId="16" fontId="10" fillId="33" borderId="20" xfId="0" applyNumberFormat="1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57" fillId="33" borderId="21" xfId="0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43" fontId="8" fillId="33" borderId="22" xfId="51" applyFont="1" applyFill="1" applyBorder="1" applyAlignment="1" applyProtection="1">
      <alignment/>
      <protection hidden="1"/>
    </xf>
    <xf numFmtId="0" fontId="7" fillId="33" borderId="17" xfId="0" applyFont="1" applyFill="1" applyBorder="1" applyAlignment="1" applyProtection="1">
      <alignment/>
      <protection hidden="1"/>
    </xf>
    <xf numFmtId="0" fontId="7" fillId="33" borderId="18" xfId="0" applyFont="1" applyFill="1" applyBorder="1" applyAlignment="1" applyProtection="1">
      <alignment/>
      <protection hidden="1"/>
    </xf>
    <xf numFmtId="3" fontId="8" fillId="33" borderId="22" xfId="0" applyNumberFormat="1" applyFont="1" applyFill="1" applyBorder="1" applyAlignment="1" applyProtection="1">
      <alignment/>
      <protection hidden="1"/>
    </xf>
    <xf numFmtId="43" fontId="8" fillId="33" borderId="0" xfId="51" applyFont="1" applyFill="1" applyBorder="1" applyAlignment="1" applyProtection="1">
      <alignment horizontal="center"/>
      <protection hidden="1"/>
    </xf>
    <xf numFmtId="0" fontId="8" fillId="33" borderId="22" xfId="0" applyFont="1" applyFill="1" applyBorder="1" applyAlignment="1" applyProtection="1">
      <alignment/>
      <protection hidden="1"/>
    </xf>
    <xf numFmtId="3" fontId="8" fillId="33" borderId="0" xfId="0" applyNumberFormat="1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vertical="top" wrapText="1"/>
      <protection hidden="1"/>
    </xf>
    <xf numFmtId="0" fontId="8" fillId="33" borderId="22" xfId="0" applyFont="1" applyFill="1" applyBorder="1" applyAlignment="1" applyProtection="1">
      <alignment horizontal="right"/>
      <protection hidden="1"/>
    </xf>
    <xf numFmtId="0" fontId="58" fillId="33" borderId="17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2" fontId="8" fillId="33" borderId="22" xfId="0" applyNumberFormat="1" applyFont="1" applyFill="1" applyBorder="1" applyAlignment="1" applyProtection="1">
      <alignment/>
      <protection hidden="1"/>
    </xf>
    <xf numFmtId="172" fontId="8" fillId="33" borderId="0" xfId="0" applyNumberFormat="1" applyFont="1" applyFill="1" applyBorder="1" applyAlignment="1" applyProtection="1">
      <alignment horizontal="center"/>
      <protection hidden="1"/>
    </xf>
    <xf numFmtId="2" fontId="8" fillId="33" borderId="0" xfId="0" applyNumberFormat="1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wrapText="1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 vertical="top" wrapText="1"/>
      <protection hidden="1"/>
    </xf>
    <xf numFmtId="0" fontId="58" fillId="33" borderId="1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11" fillId="33" borderId="23" xfId="0" applyFont="1" applyFill="1" applyBorder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/>
    </xf>
    <xf numFmtId="0" fontId="57" fillId="33" borderId="26" xfId="0" applyFont="1" applyFill="1" applyBorder="1" applyAlignment="1">
      <alignment/>
    </xf>
    <xf numFmtId="0" fontId="0" fillId="0" borderId="0" xfId="0" applyAlignment="1">
      <alignment vertical="top" wrapText="1"/>
    </xf>
    <xf numFmtId="0" fontId="12" fillId="0" borderId="0" xfId="0" applyFont="1" applyAlignment="1" applyProtection="1">
      <alignment/>
      <protection hidden="1"/>
    </xf>
    <xf numFmtId="43" fontId="12" fillId="0" borderId="0" xfId="51" applyFont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173" fontId="13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0" borderId="0" xfId="0" applyFont="1" applyBorder="1" applyAlignment="1">
      <alignment/>
    </xf>
    <xf numFmtId="0" fontId="57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73" fontId="14" fillId="0" borderId="0" xfId="0" applyNumberFormat="1" applyFont="1" applyAlignment="1" applyProtection="1">
      <alignment horizontal="center"/>
      <protection hidden="1"/>
    </xf>
    <xf numFmtId="0" fontId="57" fillId="0" borderId="13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173" fontId="15" fillId="0" borderId="0" xfId="0" applyNumberFormat="1" applyFont="1" applyAlignment="1" applyProtection="1">
      <alignment horizontal="center"/>
      <protection hidden="1"/>
    </xf>
    <xf numFmtId="173" fontId="15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57" fillId="0" borderId="27" xfId="0" applyFont="1" applyBorder="1" applyAlignment="1" applyProtection="1">
      <alignment/>
      <protection hidden="1"/>
    </xf>
    <xf numFmtId="0" fontId="57" fillId="0" borderId="14" xfId="0" applyFont="1" applyBorder="1" applyAlignment="1" applyProtection="1">
      <alignment/>
      <protection hidden="1"/>
    </xf>
    <xf numFmtId="0" fontId="57" fillId="0" borderId="14" xfId="0" applyFont="1" applyBorder="1" applyAlignment="1">
      <alignment/>
    </xf>
    <xf numFmtId="0" fontId="57" fillId="0" borderId="12" xfId="0" applyFont="1" applyBorder="1" applyAlignment="1" applyProtection="1">
      <alignment/>
      <protection hidden="1"/>
    </xf>
    <xf numFmtId="0" fontId="57" fillId="0" borderId="1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0" fillId="0" borderId="13" xfId="0" applyBorder="1" applyAlignment="1">
      <alignment/>
    </xf>
    <xf numFmtId="43" fontId="1" fillId="0" borderId="0" xfId="5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9" fontId="57" fillId="0" borderId="14" xfId="49" applyFont="1" applyBorder="1" applyAlignment="1" applyProtection="1">
      <alignment/>
      <protection hidden="1"/>
    </xf>
    <xf numFmtId="9" fontId="57" fillId="0" borderId="0" xfId="49" applyFont="1" applyBorder="1" applyAlignment="1" applyProtection="1">
      <alignment/>
      <protection hidden="1"/>
    </xf>
    <xf numFmtId="9" fontId="57" fillId="0" borderId="0" xfId="49" applyFont="1" applyBorder="1" applyAlignment="1" applyProtection="1">
      <alignment horizontal="right"/>
      <protection hidden="1"/>
    </xf>
    <xf numFmtId="10" fontId="3" fillId="0" borderId="0" xfId="49" applyNumberFormat="1" applyFont="1" applyBorder="1" applyAlignment="1" applyProtection="1">
      <alignment/>
      <protection hidden="1"/>
    </xf>
    <xf numFmtId="0" fontId="57" fillId="0" borderId="25" xfId="0" applyFont="1" applyBorder="1" applyAlignment="1" applyProtection="1">
      <alignment/>
      <protection hidden="1"/>
    </xf>
    <xf numFmtId="9" fontId="3" fillId="0" borderId="13" xfId="49" applyFont="1" applyBorder="1" applyAlignment="1" applyProtection="1">
      <alignment/>
      <protection hidden="1"/>
    </xf>
    <xf numFmtId="167" fontId="3" fillId="0" borderId="13" xfId="49" applyNumberFormat="1" applyFont="1" applyBorder="1" applyAlignment="1" applyProtection="1">
      <alignment horizontal="right"/>
      <protection hidden="1"/>
    </xf>
    <xf numFmtId="10" fontId="3" fillId="0" borderId="13" xfId="49" applyNumberFormat="1" applyFont="1" applyBorder="1" applyAlignment="1" applyProtection="1">
      <alignment horizontal="right"/>
      <protection hidden="1"/>
    </xf>
    <xf numFmtId="10" fontId="4" fillId="0" borderId="0" xfId="49" applyNumberFormat="1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10" fontId="57" fillId="0" borderId="0" xfId="0" applyNumberFormat="1" applyFont="1" applyBorder="1" applyAlignment="1" applyProtection="1">
      <alignment/>
      <protection hidden="1"/>
    </xf>
    <xf numFmtId="9" fontId="3" fillId="0" borderId="0" xfId="49" applyFont="1" applyBorder="1" applyAlignment="1" applyProtection="1">
      <alignment/>
      <protection hidden="1"/>
    </xf>
    <xf numFmtId="10" fontId="3" fillId="0" borderId="0" xfId="49" applyNumberFormat="1" applyFont="1" applyBorder="1" applyAlignment="1" applyProtection="1">
      <alignment horizontal="right"/>
      <protection hidden="1"/>
    </xf>
    <xf numFmtId="167" fontId="4" fillId="0" borderId="0" xfId="49" applyNumberFormat="1" applyFont="1" applyBorder="1" applyAlignment="1" applyProtection="1">
      <alignment/>
      <protection hidden="1"/>
    </xf>
    <xf numFmtId="10" fontId="4" fillId="0" borderId="0" xfId="49" applyNumberFormat="1" applyFont="1" applyBorder="1" applyAlignment="1" applyProtection="1">
      <alignment horizontal="right"/>
      <protection hidden="1"/>
    </xf>
    <xf numFmtId="9" fontId="57" fillId="0" borderId="0" xfId="0" applyNumberFormat="1" applyFont="1" applyBorder="1" applyAlignment="1" applyProtection="1">
      <alignment/>
      <protection hidden="1"/>
    </xf>
    <xf numFmtId="10" fontId="57" fillId="0" borderId="0" xfId="0" applyNumberFormat="1" applyFont="1" applyBorder="1" applyAlignment="1" applyProtection="1">
      <alignment/>
      <protection hidden="1"/>
    </xf>
    <xf numFmtId="10" fontId="57" fillId="0" borderId="0" xfId="0" applyNumberFormat="1" applyFont="1" applyFill="1" applyBorder="1" applyAlignment="1" applyProtection="1">
      <alignment/>
      <protection hidden="1"/>
    </xf>
    <xf numFmtId="167" fontId="4" fillId="0" borderId="14" xfId="49" applyNumberFormat="1" applyFont="1" applyBorder="1" applyAlignment="1" applyProtection="1">
      <alignment/>
      <protection hidden="1"/>
    </xf>
    <xf numFmtId="9" fontId="4" fillId="0" borderId="0" xfId="49" applyFont="1" applyBorder="1" applyAlignment="1" applyProtection="1">
      <alignment/>
      <protection hidden="1"/>
    </xf>
    <xf numFmtId="9" fontId="4" fillId="0" borderId="0" xfId="49" applyFont="1" applyBorder="1" applyAlignment="1" applyProtection="1">
      <alignment horizontal="left"/>
      <protection hidden="1"/>
    </xf>
    <xf numFmtId="9" fontId="4" fillId="0" borderId="14" xfId="49" applyFont="1" applyBorder="1" applyAlignment="1" applyProtection="1">
      <alignment/>
      <protection hidden="1"/>
    </xf>
    <xf numFmtId="0" fontId="0" fillId="0" borderId="2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7" fillId="19" borderId="28" xfId="0" applyFont="1" applyFill="1" applyBorder="1" applyAlignment="1" applyProtection="1">
      <alignment/>
      <protection hidden="1"/>
    </xf>
    <xf numFmtId="0" fontId="3" fillId="19" borderId="29" xfId="0" applyFont="1" applyFill="1" applyBorder="1" applyAlignment="1" applyProtection="1">
      <alignment/>
      <protection hidden="1"/>
    </xf>
    <xf numFmtId="9" fontId="4" fillId="19" borderId="29" xfId="49" applyFont="1" applyFill="1" applyBorder="1" applyAlignment="1" applyProtection="1">
      <alignment/>
      <protection hidden="1"/>
    </xf>
    <xf numFmtId="0" fontId="57" fillId="19" borderId="29" xfId="0" applyFont="1" applyFill="1" applyBorder="1" applyAlignment="1" applyProtection="1">
      <alignment/>
      <protection hidden="1"/>
    </xf>
    <xf numFmtId="43" fontId="4" fillId="19" borderId="29" xfId="51" applyFont="1" applyFill="1" applyBorder="1" applyAlignment="1" applyProtection="1">
      <alignment/>
      <protection hidden="1"/>
    </xf>
    <xf numFmtId="43" fontId="4" fillId="19" borderId="30" xfId="51" applyFont="1" applyFill="1" applyBorder="1" applyAlignment="1" applyProtection="1">
      <alignment/>
      <protection hidden="1"/>
    </xf>
    <xf numFmtId="167" fontId="4" fillId="19" borderId="29" xfId="49" applyNumberFormat="1" applyFont="1" applyFill="1" applyBorder="1" applyAlignment="1" applyProtection="1">
      <alignment/>
      <protection hidden="1"/>
    </xf>
    <xf numFmtId="10" fontId="4" fillId="19" borderId="29" xfId="49" applyNumberFormat="1" applyFont="1" applyFill="1" applyBorder="1" applyAlignment="1" applyProtection="1">
      <alignment horizontal="right"/>
      <protection hidden="1"/>
    </xf>
    <xf numFmtId="0" fontId="0" fillId="19" borderId="29" xfId="0" applyFill="1" applyBorder="1" applyAlignment="1" applyProtection="1">
      <alignment/>
      <protection hidden="1"/>
    </xf>
    <xf numFmtId="0" fontId="57" fillId="19" borderId="30" xfId="0" applyFont="1" applyFill="1" applyBorder="1" applyAlignment="1" applyProtection="1">
      <alignment/>
      <protection hidden="1"/>
    </xf>
    <xf numFmtId="0" fontId="57" fillId="33" borderId="10" xfId="0" applyFont="1" applyFill="1" applyBorder="1" applyAlignment="1">
      <alignment/>
    </xf>
    <xf numFmtId="44" fontId="5" fillId="33" borderId="0" xfId="45" applyFont="1" applyFill="1" applyBorder="1" applyAlignment="1" applyProtection="1">
      <alignment horizontal="center"/>
      <protection hidden="1"/>
    </xf>
    <xf numFmtId="44" fontId="5" fillId="33" borderId="12" xfId="45" applyFont="1" applyFill="1" applyBorder="1" applyAlignment="1" applyProtection="1">
      <alignment horizontal="center"/>
      <protection hidden="1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horizontal="left"/>
      <protection/>
    </xf>
    <xf numFmtId="0" fontId="61" fillId="33" borderId="13" xfId="0" applyFont="1" applyFill="1" applyBorder="1" applyAlignment="1" applyProtection="1">
      <alignment horizontal="center"/>
      <protection/>
    </xf>
    <xf numFmtId="0" fontId="60" fillId="33" borderId="0" xfId="0" applyFont="1" applyFill="1" applyBorder="1" applyAlignment="1" applyProtection="1">
      <alignment/>
      <protection/>
    </xf>
    <xf numFmtId="0" fontId="61" fillId="33" borderId="29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61" fillId="33" borderId="0" xfId="0" applyFont="1" applyFill="1" applyBorder="1" applyAlignment="1" applyProtection="1">
      <alignment/>
      <protection/>
    </xf>
    <xf numFmtId="0" fontId="62" fillId="33" borderId="13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58" fillId="33" borderId="12" xfId="0" applyFont="1" applyFill="1" applyBorder="1" applyAlignment="1" applyProtection="1">
      <alignment horizontal="center"/>
      <protection/>
    </xf>
    <xf numFmtId="174" fontId="61" fillId="33" borderId="0" xfId="0" applyNumberFormat="1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 hidden="1"/>
    </xf>
    <xf numFmtId="0" fontId="6" fillId="33" borderId="32" xfId="0" applyFont="1" applyFill="1" applyBorder="1" applyAlignment="1" applyProtection="1">
      <alignment/>
      <protection hidden="1"/>
    </xf>
    <xf numFmtId="0" fontId="6" fillId="33" borderId="33" xfId="0" applyFont="1" applyFill="1" applyBorder="1" applyAlignment="1" applyProtection="1">
      <alignment/>
      <protection hidden="1"/>
    </xf>
    <xf numFmtId="0" fontId="58" fillId="0" borderId="24" xfId="0" applyFont="1" applyBorder="1" applyAlignment="1">
      <alignment/>
    </xf>
    <xf numFmtId="0" fontId="5" fillId="33" borderId="31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/>
      <protection hidden="1"/>
    </xf>
    <xf numFmtId="12" fontId="57" fillId="0" borderId="24" xfId="0" applyNumberFormat="1" applyFont="1" applyBorder="1" applyAlignment="1">
      <alignment/>
    </xf>
    <xf numFmtId="0" fontId="58" fillId="34" borderId="29" xfId="0" applyFont="1" applyFill="1" applyBorder="1" applyAlignment="1" applyProtection="1">
      <alignment/>
      <protection hidden="1"/>
    </xf>
    <xf numFmtId="0" fontId="57" fillId="34" borderId="27" xfId="0" applyFont="1" applyFill="1" applyBorder="1" applyAlignment="1" applyProtection="1">
      <alignment/>
      <protection hidden="1"/>
    </xf>
    <xf numFmtId="0" fontId="57" fillId="7" borderId="10" xfId="0" applyFont="1" applyFill="1" applyBorder="1" applyAlignment="1" applyProtection="1">
      <alignment/>
      <protection hidden="1"/>
    </xf>
    <xf numFmtId="0" fontId="5" fillId="28" borderId="10" xfId="0" applyFont="1" applyFill="1" applyBorder="1" applyAlignment="1" applyProtection="1">
      <alignment/>
      <protection hidden="1"/>
    </xf>
    <xf numFmtId="0" fontId="57" fillId="34" borderId="25" xfId="0" applyFont="1" applyFill="1" applyBorder="1" applyAlignment="1" applyProtection="1">
      <alignment/>
      <protection hidden="1"/>
    </xf>
    <xf numFmtId="173" fontId="8" fillId="33" borderId="22" xfId="0" applyNumberFormat="1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57" fillId="34" borderId="28" xfId="0" applyFont="1" applyFill="1" applyBorder="1" applyAlignment="1" applyProtection="1">
      <alignment horizontal="center"/>
      <protection hidden="1"/>
    </xf>
    <xf numFmtId="0" fontId="57" fillId="28" borderId="30" xfId="0" applyFont="1" applyFill="1" applyBorder="1" applyAlignment="1" applyProtection="1">
      <alignment horizontal="center"/>
      <protection hidden="1"/>
    </xf>
    <xf numFmtId="0" fontId="57" fillId="34" borderId="29" xfId="0" applyFont="1" applyFill="1" applyBorder="1" applyAlignment="1" applyProtection="1">
      <alignment/>
      <protection hidden="1"/>
    </xf>
    <xf numFmtId="0" fontId="3" fillId="34" borderId="29" xfId="0" applyFont="1" applyFill="1" applyBorder="1" applyAlignment="1" applyProtection="1">
      <alignment/>
      <protection hidden="1"/>
    </xf>
    <xf numFmtId="0" fontId="6" fillId="28" borderId="0" xfId="0" applyFont="1" applyFill="1" applyBorder="1" applyAlignment="1" applyProtection="1">
      <alignment/>
      <protection hidden="1"/>
    </xf>
    <xf numFmtId="0" fontId="6" fillId="28" borderId="10" xfId="0" applyFont="1" applyFill="1" applyBorder="1" applyAlignment="1" applyProtection="1">
      <alignment/>
      <protection hidden="1"/>
    </xf>
    <xf numFmtId="0" fontId="58" fillId="0" borderId="24" xfId="0" applyFont="1" applyBorder="1" applyAlignment="1">
      <alignment/>
    </xf>
    <xf numFmtId="0" fontId="57" fillId="28" borderId="12" xfId="0" applyFont="1" applyFill="1" applyBorder="1" applyAlignment="1" applyProtection="1">
      <alignment horizontal="center"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9" fontId="4" fillId="33" borderId="0" xfId="49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166" fontId="57" fillId="33" borderId="0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left" vertical="top" wrapText="1"/>
      <protection hidden="1"/>
    </xf>
    <xf numFmtId="0" fontId="57" fillId="34" borderId="25" xfId="0" applyFont="1" applyFill="1" applyBorder="1" applyAlignment="1" applyProtection="1">
      <alignment horizontal="center"/>
      <protection hidden="1"/>
    </xf>
    <xf numFmtId="0" fontId="57" fillId="28" borderId="13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/>
      <protection hidden="1"/>
    </xf>
    <xf numFmtId="0" fontId="58" fillId="0" borderId="10" xfId="0" applyFont="1" applyBorder="1" applyAlignment="1">
      <alignment/>
    </xf>
    <xf numFmtId="0" fontId="57" fillId="34" borderId="29" xfId="0" applyFont="1" applyFill="1" applyBorder="1" applyAlignment="1" applyProtection="1">
      <alignment/>
      <protection hidden="1"/>
    </xf>
    <xf numFmtId="0" fontId="57" fillId="34" borderId="13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10" fontId="57" fillId="33" borderId="0" xfId="0" applyNumberFormat="1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10" fontId="4" fillId="33" borderId="0" xfId="49" applyNumberFormat="1" applyFont="1" applyFill="1" applyBorder="1" applyAlignment="1" applyProtection="1">
      <alignment horizontal="right"/>
      <protection hidden="1"/>
    </xf>
    <xf numFmtId="10" fontId="3" fillId="33" borderId="0" xfId="49" applyNumberFormat="1" applyFont="1" applyFill="1" applyBorder="1" applyAlignment="1" applyProtection="1">
      <alignment horizontal="right"/>
      <protection hidden="1"/>
    </xf>
    <xf numFmtId="43" fontId="3" fillId="33" borderId="0" xfId="51" applyFont="1" applyFill="1" applyBorder="1" applyAlignment="1" applyProtection="1">
      <alignment horizontal="center"/>
      <protection hidden="1"/>
    </xf>
    <xf numFmtId="44" fontId="2" fillId="33" borderId="0" xfId="45" applyFont="1" applyFill="1" applyBorder="1" applyAlignment="1" applyProtection="1">
      <alignment horizontal="center"/>
      <protection hidden="1"/>
    </xf>
    <xf numFmtId="44" fontId="2" fillId="33" borderId="12" xfId="45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 horizontal="center"/>
      <protection hidden="1"/>
    </xf>
    <xf numFmtId="0" fontId="57" fillId="28" borderId="0" xfId="0" applyFont="1" applyFill="1" applyBorder="1" applyAlignment="1" applyProtection="1">
      <alignment horizontal="center"/>
      <protection hidden="1"/>
    </xf>
    <xf numFmtId="164" fontId="6" fillId="33" borderId="0" xfId="51" applyNumberFormat="1" applyFont="1" applyFill="1" applyBorder="1" applyAlignment="1" applyProtection="1">
      <alignment horizontal="center"/>
      <protection hidden="1"/>
    </xf>
    <xf numFmtId="171" fontId="5" fillId="33" borderId="0" xfId="51" applyNumberFormat="1" applyFont="1" applyFill="1" applyBorder="1" applyAlignment="1" applyProtection="1">
      <alignment/>
      <protection hidden="1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168" fontId="5" fillId="33" borderId="0" xfId="51" applyNumberFormat="1" applyFont="1" applyFill="1" applyBorder="1" applyAlignment="1" applyProtection="1">
      <alignment/>
      <protection hidden="1"/>
    </xf>
    <xf numFmtId="168" fontId="5" fillId="33" borderId="12" xfId="51" applyNumberFormat="1" applyFont="1" applyFill="1" applyBorder="1" applyAlignment="1" applyProtection="1">
      <alignment/>
      <protection hidden="1"/>
    </xf>
    <xf numFmtId="10" fontId="4" fillId="0" borderId="14" xfId="49" applyNumberFormat="1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10" fontId="57" fillId="0" borderId="0" xfId="0" applyNumberFormat="1" applyFont="1" applyBorder="1" applyAlignment="1" applyProtection="1">
      <alignment/>
      <protection hidden="1"/>
    </xf>
    <xf numFmtId="0" fontId="57" fillId="0" borderId="14" xfId="0" applyFont="1" applyBorder="1" applyAlignment="1" applyProtection="1">
      <alignment/>
      <protection hidden="1"/>
    </xf>
    <xf numFmtId="9" fontId="57" fillId="33" borderId="0" xfId="0" applyNumberFormat="1" applyFont="1" applyFill="1" applyBorder="1" applyAlignment="1" applyProtection="1">
      <alignment horizontal="center"/>
      <protection hidden="1"/>
    </xf>
    <xf numFmtId="0" fontId="57" fillId="33" borderId="0" xfId="0" applyFont="1" applyFill="1" applyBorder="1" applyAlignment="1" applyProtection="1">
      <alignment/>
      <protection hidden="1"/>
    </xf>
    <xf numFmtId="166" fontId="58" fillId="33" borderId="0" xfId="0" applyNumberFormat="1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8" fillId="33" borderId="12" xfId="0" applyFont="1" applyFill="1" applyBorder="1" applyAlignment="1" applyProtection="1">
      <alignment/>
      <protection hidden="1"/>
    </xf>
    <xf numFmtId="0" fontId="60" fillId="33" borderId="10" xfId="0" applyFont="1" applyFill="1" applyBorder="1" applyAlignment="1" applyProtection="1">
      <alignment/>
      <protection/>
    </xf>
    <xf numFmtId="0" fontId="60" fillId="33" borderId="10" xfId="0" applyFont="1" applyFill="1" applyBorder="1" applyAlignment="1" applyProtection="1">
      <alignment horizontal="left"/>
      <protection/>
    </xf>
    <xf numFmtId="0" fontId="60" fillId="33" borderId="10" xfId="0" applyFont="1" applyFill="1" applyBorder="1" applyAlignment="1" applyProtection="1">
      <alignment/>
      <protection/>
    </xf>
    <xf numFmtId="43" fontId="3" fillId="33" borderId="12" xfId="51" applyFont="1" applyFill="1" applyBorder="1" applyAlignment="1" applyProtection="1">
      <alignment horizontal="center"/>
      <protection hidden="1"/>
    </xf>
    <xf numFmtId="166" fontId="17" fillId="33" borderId="23" xfId="0" applyNumberFormat="1" applyFont="1" applyFill="1" applyBorder="1" applyAlignment="1" applyProtection="1">
      <alignment/>
      <protection hidden="1"/>
    </xf>
    <xf numFmtId="166" fontId="17" fillId="33" borderId="24" xfId="0" applyNumberFormat="1" applyFont="1" applyFill="1" applyBorder="1" applyAlignment="1" applyProtection="1">
      <alignment/>
      <protection hidden="1"/>
    </xf>
    <xf numFmtId="166" fontId="63" fillId="33" borderId="2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15" borderId="24" xfId="0" applyFill="1" applyBorder="1" applyAlignment="1" applyProtection="1">
      <alignment/>
      <protection locked="0"/>
    </xf>
    <xf numFmtId="0" fontId="3" fillId="28" borderId="0" xfId="0" applyFont="1" applyFill="1" applyBorder="1" applyAlignment="1" applyProtection="1">
      <alignment horizontal="left"/>
      <protection hidden="1" locked="0"/>
    </xf>
    <xf numFmtId="0" fontId="57" fillId="15" borderId="24" xfId="0" applyFont="1" applyFill="1" applyBorder="1" applyAlignment="1" applyProtection="1">
      <alignment horizontal="center"/>
      <protection locked="0"/>
    </xf>
    <xf numFmtId="9" fontId="57" fillId="15" borderId="24" xfId="0" applyNumberFormat="1" applyFont="1" applyFill="1" applyBorder="1" applyAlignment="1" applyProtection="1">
      <alignment/>
      <protection locked="0"/>
    </xf>
    <xf numFmtId="10" fontId="57" fillId="15" borderId="24" xfId="0" applyNumberFormat="1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 horizontal="right"/>
      <protection hidden="1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 horizontal="right"/>
      <protection hidden="1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166" fontId="57" fillId="33" borderId="0" xfId="0" applyNumberFormat="1" applyFont="1" applyFill="1" applyBorder="1" applyAlignment="1" applyProtection="1">
      <alignment horizontal="center"/>
      <protection locked="0"/>
    </xf>
    <xf numFmtId="0" fontId="58" fillId="28" borderId="10" xfId="0" applyFont="1" applyFill="1" applyBorder="1" applyAlignment="1" applyProtection="1">
      <alignment/>
      <protection hidden="1"/>
    </xf>
    <xf numFmtId="9" fontId="3" fillId="28" borderId="0" xfId="49" applyFont="1" applyFill="1" applyBorder="1" applyAlignment="1" applyProtection="1">
      <alignment/>
      <protection hidden="1"/>
    </xf>
    <xf numFmtId="10" fontId="3" fillId="28" borderId="0" xfId="49" applyNumberFormat="1" applyFont="1" applyFill="1" applyBorder="1" applyAlignment="1" applyProtection="1">
      <alignment horizontal="right"/>
      <protection hidden="1"/>
    </xf>
    <xf numFmtId="0" fontId="57" fillId="33" borderId="0" xfId="0" applyFont="1" applyFill="1" applyBorder="1" applyAlignment="1" applyProtection="1">
      <alignment horizontal="center"/>
      <protection locked="0"/>
    </xf>
    <xf numFmtId="9" fontId="57" fillId="33" borderId="0" xfId="0" applyNumberFormat="1" applyFont="1" applyFill="1" applyBorder="1" applyAlignment="1" applyProtection="1">
      <alignment horizontal="center"/>
      <protection locked="0"/>
    </xf>
    <xf numFmtId="9" fontId="57" fillId="15" borderId="24" xfId="0" applyNumberFormat="1" applyFont="1" applyFill="1" applyBorder="1" applyAlignment="1" applyProtection="1">
      <alignment horizontal="center"/>
      <protection locked="0"/>
    </xf>
    <xf numFmtId="9" fontId="57" fillId="0" borderId="0" xfId="49" applyFont="1" applyAlignment="1">
      <alignment/>
    </xf>
    <xf numFmtId="9" fontId="57" fillId="33" borderId="0" xfId="49" applyFont="1" applyFill="1" applyBorder="1" applyAlignment="1">
      <alignment horizontal="center"/>
    </xf>
    <xf numFmtId="0" fontId="57" fillId="33" borderId="25" xfId="0" applyFont="1" applyFill="1" applyBorder="1" applyAlignment="1" applyProtection="1">
      <alignment/>
      <protection hidden="1"/>
    </xf>
    <xf numFmtId="0" fontId="57" fillId="33" borderId="13" xfId="0" applyFont="1" applyFill="1" applyBorder="1" applyAlignment="1" applyProtection="1">
      <alignment/>
      <protection hidden="1"/>
    </xf>
    <xf numFmtId="9" fontId="3" fillId="33" borderId="13" xfId="49" applyFont="1" applyFill="1" applyBorder="1" applyAlignment="1" applyProtection="1">
      <alignment/>
      <protection hidden="1"/>
    </xf>
    <xf numFmtId="9" fontId="57" fillId="33" borderId="13" xfId="49" applyFont="1" applyFill="1" applyBorder="1" applyAlignment="1">
      <alignment/>
    </xf>
    <xf numFmtId="10" fontId="3" fillId="33" borderId="13" xfId="49" applyNumberFormat="1" applyFont="1" applyFill="1" applyBorder="1" applyAlignment="1" applyProtection="1">
      <alignment horizontal="right"/>
      <protection hidden="1"/>
    </xf>
    <xf numFmtId="0" fontId="58" fillId="34" borderId="25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 horizontal="right"/>
      <protection hidden="1"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8" fillId="19" borderId="10" xfId="0" applyFont="1" applyFill="1" applyBorder="1" applyAlignment="1">
      <alignment/>
    </xf>
    <xf numFmtId="0" fontId="58" fillId="19" borderId="0" xfId="0" applyFont="1" applyFill="1" applyBorder="1" applyAlignment="1">
      <alignment/>
    </xf>
    <xf numFmtId="166" fontId="3" fillId="28" borderId="0" xfId="51" applyNumberFormat="1" applyFont="1" applyFill="1" applyBorder="1" applyAlignment="1" applyProtection="1">
      <alignment horizontal="right"/>
      <protection hidden="1"/>
    </xf>
    <xf numFmtId="166" fontId="3" fillId="28" borderId="12" xfId="51" applyNumberFormat="1" applyFont="1" applyFill="1" applyBorder="1" applyAlignment="1" applyProtection="1">
      <alignment horizontal="right"/>
      <protection hidden="1"/>
    </xf>
    <xf numFmtId="166" fontId="4" fillId="33" borderId="0" xfId="51" applyNumberFormat="1" applyFont="1" applyFill="1" applyBorder="1" applyAlignment="1" applyProtection="1">
      <alignment horizontal="right"/>
      <protection hidden="1"/>
    </xf>
    <xf numFmtId="166" fontId="4" fillId="33" borderId="12" xfId="51" applyNumberFormat="1" applyFont="1" applyFill="1" applyBorder="1" applyAlignment="1" applyProtection="1">
      <alignment horizontal="right"/>
      <protection hidden="1"/>
    </xf>
    <xf numFmtId="166" fontId="3" fillId="33" borderId="13" xfId="51" applyNumberFormat="1" applyFont="1" applyFill="1" applyBorder="1" applyAlignment="1" applyProtection="1">
      <alignment horizontal="right"/>
      <protection hidden="1"/>
    </xf>
    <xf numFmtId="166" fontId="3" fillId="33" borderId="26" xfId="51" applyNumberFormat="1" applyFont="1" applyFill="1" applyBorder="1" applyAlignment="1" applyProtection="1">
      <alignment horizontal="right"/>
      <protection hidden="1"/>
    </xf>
    <xf numFmtId="0" fontId="58" fillId="7" borderId="0" xfId="0" applyFont="1" applyFill="1" applyBorder="1" applyAlignment="1">
      <alignment/>
    </xf>
    <xf numFmtId="10" fontId="57" fillId="33" borderId="0" xfId="0" applyNumberFormat="1" applyFont="1" applyFill="1" applyBorder="1" applyAlignment="1" applyProtection="1">
      <alignment horizontal="right"/>
      <protection hidden="1"/>
    </xf>
    <xf numFmtId="10" fontId="57" fillId="33" borderId="0" xfId="0" applyNumberFormat="1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43" fontId="4" fillId="33" borderId="0" xfId="51" applyFont="1" applyFill="1" applyBorder="1" applyAlignment="1" applyProtection="1">
      <alignment horizontal="center"/>
      <protection hidden="1"/>
    </xf>
    <xf numFmtId="43" fontId="4" fillId="33" borderId="12" xfId="51" applyFont="1" applyFill="1" applyBorder="1" applyAlignment="1" applyProtection="1">
      <alignment horizontal="center"/>
      <protection hidden="1"/>
    </xf>
    <xf numFmtId="166" fontId="6" fillId="34" borderId="13" xfId="45" applyNumberFormat="1" applyFont="1" applyFill="1" applyBorder="1" applyAlignment="1" applyProtection="1">
      <alignment horizontal="center"/>
      <protection hidden="1"/>
    </xf>
    <xf numFmtId="44" fontId="6" fillId="34" borderId="13" xfId="45" applyFont="1" applyFill="1" applyBorder="1" applyAlignment="1" applyProtection="1">
      <alignment horizontal="center"/>
      <protection hidden="1"/>
    </xf>
    <xf numFmtId="44" fontId="6" fillId="34" borderId="26" xfId="45" applyFont="1" applyFill="1" applyBorder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58" fillId="33" borderId="0" xfId="0" applyFont="1" applyFill="1" applyBorder="1" applyAlignment="1" applyProtection="1">
      <alignment horizontal="center"/>
      <protection hidden="1"/>
    </xf>
    <xf numFmtId="0" fontId="58" fillId="33" borderId="12" xfId="0" applyFont="1" applyFill="1" applyBorder="1" applyAlignment="1" applyProtection="1">
      <alignment horizontal="center"/>
      <protection hidden="1"/>
    </xf>
    <xf numFmtId="10" fontId="4" fillId="33" borderId="0" xfId="49" applyNumberFormat="1" applyFont="1" applyFill="1" applyBorder="1" applyAlignment="1" applyProtection="1">
      <alignment horizontal="right"/>
      <protection hidden="1"/>
    </xf>
    <xf numFmtId="166" fontId="57" fillId="15" borderId="24" xfId="0" applyNumberFormat="1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 horizontal="center"/>
      <protection hidden="1"/>
    </xf>
    <xf numFmtId="0" fontId="61" fillId="33" borderId="13" xfId="0" applyFont="1" applyFill="1" applyBorder="1" applyAlignment="1" applyProtection="1">
      <alignment horizontal="left"/>
      <protection locked="0"/>
    </xf>
    <xf numFmtId="0" fontId="62" fillId="33" borderId="29" xfId="0" applyFont="1" applyFill="1" applyBorder="1" applyAlignment="1" applyProtection="1">
      <alignment horizontal="left"/>
      <protection locked="0"/>
    </xf>
    <xf numFmtId="174" fontId="61" fillId="33" borderId="29" xfId="0" applyNumberFormat="1" applyFont="1" applyFill="1" applyBorder="1" applyAlignment="1" applyProtection="1">
      <alignment horizontal="left"/>
      <protection locked="0"/>
    </xf>
    <xf numFmtId="0" fontId="64" fillId="33" borderId="1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58" fillId="33" borderId="0" xfId="0" applyFont="1" applyFill="1" applyBorder="1" applyAlignment="1" applyProtection="1">
      <alignment/>
      <protection hidden="1"/>
    </xf>
    <xf numFmtId="0" fontId="62" fillId="33" borderId="13" xfId="0" applyFont="1" applyFill="1" applyBorder="1" applyAlignment="1" applyProtection="1">
      <alignment horizontal="left"/>
      <protection locked="0"/>
    </xf>
    <xf numFmtId="0" fontId="62" fillId="33" borderId="26" xfId="0" applyFont="1" applyFill="1" applyBorder="1" applyAlignment="1" applyProtection="1">
      <alignment horizontal="left"/>
      <protection locked="0"/>
    </xf>
    <xf numFmtId="0" fontId="61" fillId="33" borderId="29" xfId="0" applyFont="1" applyFill="1" applyBorder="1" applyAlignment="1" applyProtection="1">
      <alignment horizontal="left"/>
      <protection locked="0"/>
    </xf>
    <xf numFmtId="0" fontId="58" fillId="33" borderId="29" xfId="0" applyFont="1" applyFill="1" applyBorder="1" applyAlignment="1" applyProtection="1">
      <alignment horizontal="left"/>
      <protection locked="0"/>
    </xf>
    <xf numFmtId="0" fontId="58" fillId="33" borderId="30" xfId="0" applyFont="1" applyFill="1" applyBorder="1" applyAlignment="1" applyProtection="1">
      <alignment horizontal="left"/>
      <protection locked="0"/>
    </xf>
    <xf numFmtId="0" fontId="61" fillId="33" borderId="26" xfId="0" applyFont="1" applyFill="1" applyBorder="1" applyAlignment="1" applyProtection="1">
      <alignment horizontal="left"/>
      <protection locked="0"/>
    </xf>
    <xf numFmtId="0" fontId="61" fillId="33" borderId="29" xfId="0" applyFont="1" applyFill="1" applyBorder="1" applyAlignment="1" applyProtection="1">
      <alignment horizontal="center"/>
      <protection locked="0"/>
    </xf>
    <xf numFmtId="0" fontId="61" fillId="33" borderId="30" xfId="0" applyFont="1" applyFill="1" applyBorder="1" applyAlignment="1" applyProtection="1">
      <alignment horizontal="center"/>
      <protection locked="0"/>
    </xf>
    <xf numFmtId="166" fontId="3" fillId="33" borderId="0" xfId="51" applyNumberFormat="1" applyFont="1" applyFill="1" applyBorder="1" applyAlignment="1" applyProtection="1">
      <alignment/>
      <protection hidden="1"/>
    </xf>
    <xf numFmtId="166" fontId="3" fillId="33" borderId="12" xfId="51" applyNumberFormat="1" applyFont="1" applyFill="1" applyBorder="1" applyAlignment="1" applyProtection="1">
      <alignment/>
      <protection hidden="1"/>
    </xf>
    <xf numFmtId="166" fontId="4" fillId="33" borderId="0" xfId="51" applyNumberFormat="1" applyFont="1" applyFill="1" applyBorder="1" applyAlignment="1" applyProtection="1">
      <alignment/>
      <protection hidden="1"/>
    </xf>
    <xf numFmtId="166" fontId="4" fillId="33" borderId="12" xfId="51" applyNumberFormat="1" applyFont="1" applyFill="1" applyBorder="1" applyAlignment="1" applyProtection="1">
      <alignment/>
      <protection hidden="1"/>
    </xf>
    <xf numFmtId="166" fontId="3" fillId="33" borderId="0" xfId="51" applyNumberFormat="1" applyFont="1" applyFill="1" applyBorder="1" applyAlignment="1" applyProtection="1">
      <alignment horizontal="center"/>
      <protection hidden="1"/>
    </xf>
    <xf numFmtId="166" fontId="3" fillId="33" borderId="12" xfId="51" applyNumberFormat="1" applyFont="1" applyFill="1" applyBorder="1" applyAlignment="1" applyProtection="1">
      <alignment horizontal="center"/>
      <protection hidden="1"/>
    </xf>
    <xf numFmtId="43" fontId="3" fillId="33" borderId="12" xfId="51" applyFont="1" applyFill="1" applyBorder="1" applyAlignment="1" applyProtection="1">
      <alignment/>
      <protection hidden="1"/>
    </xf>
    <xf numFmtId="43" fontId="4" fillId="33" borderId="0" xfId="51" applyFont="1" applyFill="1" applyBorder="1" applyAlignment="1" applyProtection="1">
      <alignment/>
      <protection hidden="1"/>
    </xf>
    <xf numFmtId="43" fontId="4" fillId="33" borderId="12" xfId="51" applyFont="1" applyFill="1" applyBorder="1" applyAlignment="1" applyProtection="1">
      <alignment/>
      <protection hidden="1"/>
    </xf>
    <xf numFmtId="166" fontId="58" fillId="7" borderId="0" xfId="0" applyNumberFormat="1" applyFont="1" applyFill="1" applyBorder="1" applyAlignment="1">
      <alignment/>
    </xf>
    <xf numFmtId="0" fontId="58" fillId="7" borderId="12" xfId="0" applyFont="1" applyFill="1" applyBorder="1" applyAlignment="1">
      <alignment/>
    </xf>
    <xf numFmtId="2" fontId="57" fillId="33" borderId="0" xfId="0" applyNumberFormat="1" applyFont="1" applyFill="1" applyBorder="1" applyAlignment="1" applyProtection="1">
      <alignment/>
      <protection hidden="1"/>
    </xf>
    <xf numFmtId="2" fontId="57" fillId="33" borderId="12" xfId="0" applyNumberFormat="1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 horizontal="right"/>
      <protection hidden="1"/>
    </xf>
    <xf numFmtId="43" fontId="3" fillId="33" borderId="0" xfId="51" applyFont="1" applyFill="1" applyBorder="1" applyAlignment="1" applyProtection="1">
      <alignment horizontal="center"/>
      <protection hidden="1"/>
    </xf>
    <xf numFmtId="43" fontId="3" fillId="33" borderId="12" xfId="51" applyFont="1" applyFill="1" applyBorder="1" applyAlignment="1" applyProtection="1">
      <alignment horizontal="center"/>
      <protection hidden="1"/>
    </xf>
    <xf numFmtId="166" fontId="57" fillId="15" borderId="34" xfId="0" applyNumberFormat="1" applyFont="1" applyFill="1" applyBorder="1" applyAlignment="1" applyProtection="1">
      <alignment/>
      <protection locked="0"/>
    </xf>
    <xf numFmtId="166" fontId="58" fillId="33" borderId="0" xfId="0" applyNumberFormat="1" applyFont="1" applyFill="1" applyBorder="1" applyAlignment="1" applyProtection="1">
      <alignment/>
      <protection hidden="1"/>
    </xf>
    <xf numFmtId="0" fontId="58" fillId="33" borderId="12" xfId="0" applyFont="1" applyFill="1" applyBorder="1" applyAlignment="1" applyProtection="1">
      <alignment/>
      <protection hidden="1"/>
    </xf>
    <xf numFmtId="44" fontId="3" fillId="34" borderId="29" xfId="45" applyFont="1" applyFill="1" applyBorder="1" applyAlignment="1" applyProtection="1">
      <alignment horizontal="right"/>
      <protection hidden="1"/>
    </xf>
    <xf numFmtId="44" fontId="3" fillId="34" borderId="30" xfId="45" applyFont="1" applyFill="1" applyBorder="1" applyAlignment="1" applyProtection="1">
      <alignment horizontal="right"/>
      <protection hidden="1"/>
    </xf>
    <xf numFmtId="166" fontId="3" fillId="33" borderId="0" xfId="51" applyNumberFormat="1" applyFont="1" applyFill="1" applyBorder="1" applyAlignment="1" applyProtection="1">
      <alignment horizontal="right"/>
      <protection hidden="1"/>
    </xf>
    <xf numFmtId="166" fontId="3" fillId="33" borderId="12" xfId="51" applyNumberFormat="1" applyFont="1" applyFill="1" applyBorder="1" applyAlignment="1" applyProtection="1">
      <alignment horizontal="right"/>
      <protection hidden="1"/>
    </xf>
    <xf numFmtId="44" fontId="2" fillId="33" borderId="0" xfId="45" applyFont="1" applyFill="1" applyBorder="1" applyAlignment="1" applyProtection="1">
      <alignment horizontal="center"/>
      <protection hidden="1"/>
    </xf>
    <xf numFmtId="44" fontId="2" fillId="33" borderId="12" xfId="45" applyFont="1" applyFill="1" applyBorder="1" applyAlignment="1" applyProtection="1">
      <alignment horizontal="center"/>
      <protection hidden="1"/>
    </xf>
    <xf numFmtId="12" fontId="57" fillId="15" borderId="24" xfId="0" applyNumberFormat="1" applyFont="1" applyFill="1" applyBorder="1" applyAlignment="1" applyProtection="1">
      <alignment horizontal="center"/>
      <protection locked="0"/>
    </xf>
    <xf numFmtId="2" fontId="58" fillId="33" borderId="0" xfId="0" applyNumberFormat="1" applyFont="1" applyFill="1" applyBorder="1" applyAlignment="1" applyProtection="1">
      <alignment/>
      <protection hidden="1"/>
    </xf>
    <xf numFmtId="166" fontId="58" fillId="34" borderId="13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/>
      <protection hidden="1"/>
    </xf>
    <xf numFmtId="166" fontId="58" fillId="33" borderId="0" xfId="0" applyNumberFormat="1" applyFont="1" applyFill="1" applyBorder="1" applyAlignment="1">
      <alignment/>
    </xf>
    <xf numFmtId="0" fontId="58" fillId="33" borderId="12" xfId="0" applyFont="1" applyFill="1" applyBorder="1" applyAlignment="1">
      <alignment/>
    </xf>
    <xf numFmtId="166" fontId="3" fillId="34" borderId="29" xfId="45" applyNumberFormat="1" applyFont="1" applyFill="1" applyBorder="1" applyAlignment="1" applyProtection="1">
      <alignment horizontal="right"/>
      <protection hidden="1"/>
    </xf>
    <xf numFmtId="0" fontId="58" fillId="34" borderId="27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8" fillId="34" borderId="35" xfId="0" applyFont="1" applyFill="1" applyBorder="1" applyAlignment="1">
      <alignment horizontal="center"/>
    </xf>
    <xf numFmtId="0" fontId="57" fillId="34" borderId="14" xfId="0" applyFont="1" applyFill="1" applyBorder="1" applyAlignment="1" applyProtection="1">
      <alignment horizontal="center"/>
      <protection hidden="1"/>
    </xf>
    <xf numFmtId="0" fontId="57" fillId="34" borderId="35" xfId="0" applyFont="1" applyFill="1" applyBorder="1" applyAlignment="1" applyProtection="1">
      <alignment horizontal="center"/>
      <protection hidden="1"/>
    </xf>
    <xf numFmtId="164" fontId="2" fillId="33" borderId="0" xfId="0" applyNumberFormat="1" applyFont="1" applyFill="1" applyBorder="1" applyAlignment="1" applyProtection="1">
      <alignment horizontal="center"/>
      <protection hidden="1"/>
    </xf>
    <xf numFmtId="164" fontId="2" fillId="33" borderId="12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43" fontId="5" fillId="15" borderId="24" xfId="51" applyFont="1" applyFill="1" applyBorder="1" applyAlignment="1" applyProtection="1">
      <alignment horizontal="center"/>
      <protection locked="0"/>
    </xf>
    <xf numFmtId="43" fontId="5" fillId="15" borderId="34" xfId="5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hidden="1"/>
    </xf>
    <xf numFmtId="164" fontId="6" fillId="15" borderId="24" xfId="51" applyNumberFormat="1" applyFont="1" applyFill="1" applyBorder="1" applyAlignment="1" applyProtection="1">
      <alignment horizontal="center"/>
      <protection hidden="1"/>
    </xf>
    <xf numFmtId="164" fontId="6" fillId="15" borderId="34" xfId="51" applyNumberFormat="1" applyFont="1" applyFill="1" applyBorder="1" applyAlignment="1" applyProtection="1">
      <alignment horizontal="center"/>
      <protection hidden="1"/>
    </xf>
    <xf numFmtId="165" fontId="5" fillId="15" borderId="24" xfId="51" applyNumberFormat="1" applyFont="1" applyFill="1" applyBorder="1" applyAlignment="1" applyProtection="1">
      <alignment horizontal="center"/>
      <protection locked="0"/>
    </xf>
    <xf numFmtId="165" fontId="5" fillId="15" borderId="34" xfId="51" applyNumberFormat="1" applyFont="1" applyFill="1" applyBorder="1" applyAlignment="1" applyProtection="1">
      <alignment horizontal="center"/>
      <protection locked="0"/>
    </xf>
    <xf numFmtId="0" fontId="65" fillId="33" borderId="10" xfId="0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 horizontal="center"/>
      <protection/>
    </xf>
    <xf numFmtId="0" fontId="65" fillId="33" borderId="12" xfId="0" applyFont="1" applyFill="1" applyBorder="1" applyAlignment="1" applyProtection="1">
      <alignment horizontal="center"/>
      <protection/>
    </xf>
    <xf numFmtId="164" fontId="5" fillId="15" borderId="24" xfId="51" applyNumberFormat="1" applyFont="1" applyFill="1" applyBorder="1" applyAlignment="1" applyProtection="1">
      <alignment/>
      <protection locked="0"/>
    </xf>
    <xf numFmtId="164" fontId="5" fillId="15" borderId="34" xfId="51" applyNumberFormat="1" applyFont="1" applyFill="1" applyBorder="1" applyAlignment="1" applyProtection="1">
      <alignment/>
      <protection locked="0"/>
    </xf>
    <xf numFmtId="3" fontId="5" fillId="15" borderId="24" xfId="51" applyNumberFormat="1" applyFont="1" applyFill="1" applyBorder="1" applyAlignment="1" applyProtection="1">
      <alignment/>
      <protection locked="0"/>
    </xf>
    <xf numFmtId="3" fontId="5" fillId="15" borderId="34" xfId="51" applyNumberFormat="1" applyFont="1" applyFill="1" applyBorder="1" applyAlignment="1" applyProtection="1">
      <alignment/>
      <protection locked="0"/>
    </xf>
    <xf numFmtId="44" fontId="58" fillId="19" borderId="0" xfId="0" applyNumberFormat="1" applyFont="1" applyFill="1" applyBorder="1" applyAlignment="1">
      <alignment/>
    </xf>
    <xf numFmtId="0" fontId="58" fillId="19" borderId="12" xfId="0" applyFont="1" applyFill="1" applyBorder="1" applyAlignment="1">
      <alignment/>
    </xf>
    <xf numFmtId="0" fontId="3" fillId="33" borderId="0" xfId="51" applyNumberFormat="1" applyFont="1" applyFill="1" applyBorder="1" applyAlignment="1" applyProtection="1">
      <alignment horizontal="right"/>
      <protection hidden="1"/>
    </xf>
    <xf numFmtId="0" fontId="3" fillId="33" borderId="12" xfId="51" applyNumberFormat="1" applyFont="1" applyFill="1" applyBorder="1" applyAlignment="1" applyProtection="1">
      <alignment horizontal="right"/>
      <protection hidden="1"/>
    </xf>
    <xf numFmtId="164" fontId="3" fillId="33" borderId="0" xfId="51" applyNumberFormat="1" applyFont="1" applyFill="1" applyBorder="1" applyAlignment="1" applyProtection="1">
      <alignment horizontal="center"/>
      <protection hidden="1"/>
    </xf>
    <xf numFmtId="164" fontId="3" fillId="33" borderId="12" xfId="51" applyNumberFormat="1" applyFont="1" applyFill="1" applyBorder="1" applyAlignment="1" applyProtection="1">
      <alignment horizontal="center"/>
      <protection hidden="1"/>
    </xf>
    <xf numFmtId="168" fontId="5" fillId="15" borderId="24" xfId="51" applyNumberFormat="1" applyFont="1" applyFill="1" applyBorder="1" applyAlignment="1" applyProtection="1">
      <alignment/>
      <protection locked="0"/>
    </xf>
    <xf numFmtId="168" fontId="5" fillId="15" borderId="34" xfId="51" applyNumberFormat="1" applyFont="1" applyFill="1" applyBorder="1" applyAlignment="1" applyProtection="1">
      <alignment/>
      <protection locked="0"/>
    </xf>
    <xf numFmtId="43" fontId="5" fillId="15" borderId="24" xfId="51" applyFont="1" applyFill="1" applyBorder="1" applyAlignment="1" applyProtection="1">
      <alignment/>
      <protection locked="0"/>
    </xf>
    <xf numFmtId="43" fontId="5" fillId="15" borderId="34" xfId="51" applyFont="1" applyFill="1" applyBorder="1" applyAlignment="1" applyProtection="1">
      <alignment/>
      <protection locked="0"/>
    </xf>
    <xf numFmtId="164" fontId="6" fillId="15" borderId="24" xfId="51" applyNumberFormat="1" applyFont="1" applyFill="1" applyBorder="1" applyAlignment="1" applyProtection="1">
      <alignment/>
      <protection hidden="1"/>
    </xf>
    <xf numFmtId="164" fontId="6" fillId="15" borderId="34" xfId="51" applyNumberFormat="1" applyFont="1" applyFill="1" applyBorder="1" applyAlignment="1" applyProtection="1">
      <alignment/>
      <protection hidden="1"/>
    </xf>
    <xf numFmtId="0" fontId="57" fillId="34" borderId="0" xfId="0" applyFont="1" applyFill="1" applyBorder="1" applyAlignment="1" applyProtection="1">
      <alignment horizontal="center"/>
      <protection hidden="1"/>
    </xf>
    <xf numFmtId="0" fontId="57" fillId="34" borderId="12" xfId="0" applyFont="1" applyFill="1" applyBorder="1" applyAlignment="1" applyProtection="1">
      <alignment horizontal="center"/>
      <protection hidden="1"/>
    </xf>
    <xf numFmtId="0" fontId="57" fillId="28" borderId="0" xfId="0" applyFont="1" applyFill="1" applyBorder="1" applyAlignment="1" applyProtection="1">
      <alignment horizontal="center"/>
      <protection hidden="1"/>
    </xf>
    <xf numFmtId="0" fontId="57" fillId="28" borderId="12" xfId="0" applyFont="1" applyFill="1" applyBorder="1" applyAlignment="1" applyProtection="1">
      <alignment horizontal="center"/>
      <protection hidden="1"/>
    </xf>
    <xf numFmtId="43" fontId="4" fillId="28" borderId="0" xfId="51" applyFont="1" applyFill="1" applyBorder="1" applyAlignment="1" applyProtection="1">
      <alignment horizontal="center"/>
      <protection hidden="1"/>
    </xf>
    <xf numFmtId="43" fontId="4" fillId="28" borderId="12" xfId="51" applyFont="1" applyFill="1" applyBorder="1" applyAlignment="1" applyProtection="1">
      <alignment horizontal="center"/>
      <protection hidden="1"/>
    </xf>
    <xf numFmtId="176" fontId="6" fillId="15" borderId="24" xfId="51" applyNumberFormat="1" applyFont="1" applyFill="1" applyBorder="1" applyAlignment="1" applyProtection="1">
      <alignment/>
      <protection hidden="1"/>
    </xf>
    <xf numFmtId="176" fontId="6" fillId="15" borderId="34" xfId="51" applyNumberFormat="1" applyFont="1" applyFill="1" applyBorder="1" applyAlignment="1" applyProtection="1">
      <alignment/>
      <protection hidden="1"/>
    </xf>
    <xf numFmtId="171" fontId="5" fillId="15" borderId="24" xfId="51" applyNumberFormat="1" applyFont="1" applyFill="1" applyBorder="1" applyAlignment="1" applyProtection="1">
      <alignment/>
      <protection locked="0"/>
    </xf>
    <xf numFmtId="171" fontId="5" fillId="15" borderId="34" xfId="51" applyNumberFormat="1" applyFont="1" applyFill="1" applyBorder="1" applyAlignment="1" applyProtection="1">
      <alignment/>
      <protection locked="0"/>
    </xf>
    <xf numFmtId="166" fontId="57" fillId="15" borderId="2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166" fontId="57" fillId="33" borderId="0" xfId="0" applyNumberFormat="1" applyFont="1" applyFill="1" applyBorder="1" applyAlignment="1" applyProtection="1">
      <alignment horizontal="center"/>
      <protection hidden="1"/>
    </xf>
    <xf numFmtId="166" fontId="3" fillId="34" borderId="29" xfId="45" applyNumberFormat="1" applyFont="1" applyFill="1" applyBorder="1" applyAlignment="1" applyProtection="1">
      <alignment/>
      <protection hidden="1"/>
    </xf>
    <xf numFmtId="44" fontId="3" fillId="34" borderId="30" xfId="45" applyFont="1" applyFill="1" applyBorder="1" applyAlignment="1" applyProtection="1">
      <alignment/>
      <protection hidden="1"/>
    </xf>
    <xf numFmtId="166" fontId="58" fillId="34" borderId="13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/>
      <protection hidden="1"/>
    </xf>
    <xf numFmtId="166" fontId="57" fillId="0" borderId="0" xfId="0" applyNumberFormat="1" applyFont="1" applyBorder="1" applyAlignment="1">
      <alignment/>
    </xf>
    <xf numFmtId="166" fontId="57" fillId="0" borderId="12" xfId="0" applyNumberFormat="1" applyFont="1" applyBorder="1" applyAlignment="1">
      <alignment/>
    </xf>
    <xf numFmtId="12" fontId="57" fillId="0" borderId="0" xfId="0" applyNumberFormat="1" applyFont="1" applyBorder="1" applyAlignment="1">
      <alignment horizontal="center"/>
    </xf>
    <xf numFmtId="164" fontId="6" fillId="33" borderId="0" xfId="51" applyNumberFormat="1" applyFont="1" applyFill="1" applyBorder="1" applyAlignment="1" applyProtection="1">
      <alignment horizontal="center"/>
      <protection hidden="1"/>
    </xf>
    <xf numFmtId="164" fontId="6" fillId="33" borderId="12" xfId="51" applyNumberFormat="1" applyFont="1" applyFill="1" applyBorder="1" applyAlignment="1" applyProtection="1">
      <alignment horizontal="center"/>
      <protection hidden="1"/>
    </xf>
    <xf numFmtId="43" fontId="5" fillId="33" borderId="0" xfId="51" applyFont="1" applyFill="1" applyBorder="1" applyAlignment="1" applyProtection="1">
      <alignment/>
      <protection hidden="1"/>
    </xf>
    <xf numFmtId="43" fontId="5" fillId="33" borderId="12" xfId="51" applyFont="1" applyFill="1" applyBorder="1" applyAlignment="1" applyProtection="1">
      <alignment/>
      <protection hidden="1"/>
    </xf>
    <xf numFmtId="166" fontId="57" fillId="33" borderId="0" xfId="0" applyNumberFormat="1" applyFont="1" applyFill="1" applyBorder="1" applyAlignment="1" applyProtection="1">
      <alignment/>
      <protection hidden="1"/>
    </xf>
    <xf numFmtId="164" fontId="6" fillId="33" borderId="0" xfId="51" applyNumberFormat="1" applyFont="1" applyFill="1" applyBorder="1" applyAlignment="1" applyProtection="1">
      <alignment/>
      <protection hidden="1"/>
    </xf>
    <xf numFmtId="164" fontId="6" fillId="33" borderId="12" xfId="51" applyNumberFormat="1" applyFont="1" applyFill="1" applyBorder="1" applyAlignment="1" applyProtection="1">
      <alignment/>
      <protection hidden="1"/>
    </xf>
    <xf numFmtId="171" fontId="5" fillId="33" borderId="0" xfId="51" applyNumberFormat="1" applyFont="1" applyFill="1" applyBorder="1" applyAlignment="1" applyProtection="1">
      <alignment/>
      <protection hidden="1"/>
    </xf>
    <xf numFmtId="171" fontId="5" fillId="33" borderId="12" xfId="51" applyNumberFormat="1" applyFont="1" applyFill="1" applyBorder="1" applyAlignment="1" applyProtection="1">
      <alignment/>
      <protection hidden="1"/>
    </xf>
    <xf numFmtId="164" fontId="5" fillId="33" borderId="0" xfId="51" applyNumberFormat="1" applyFont="1" applyFill="1" applyBorder="1" applyAlignment="1" applyProtection="1">
      <alignment/>
      <protection hidden="1"/>
    </xf>
    <xf numFmtId="164" fontId="5" fillId="33" borderId="12" xfId="51" applyNumberFormat="1" applyFont="1" applyFill="1" applyBorder="1" applyAlignment="1" applyProtection="1">
      <alignment/>
      <protection hidden="1"/>
    </xf>
    <xf numFmtId="0" fontId="57" fillId="33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6" fontId="57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3" fontId="5" fillId="33" borderId="0" xfId="51" applyNumberFormat="1" applyFont="1" applyFill="1" applyBorder="1" applyAlignment="1" applyProtection="1">
      <alignment/>
      <protection hidden="1"/>
    </xf>
    <xf numFmtId="3" fontId="5" fillId="33" borderId="12" xfId="51" applyNumberFormat="1" applyFont="1" applyFill="1" applyBorder="1" applyAlignment="1" applyProtection="1">
      <alignment/>
      <protection hidden="1"/>
    </xf>
    <xf numFmtId="0" fontId="58" fillId="34" borderId="1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43" fontId="5" fillId="33" borderId="0" xfId="51" applyFont="1" applyFill="1" applyBorder="1" applyAlignment="1" applyProtection="1">
      <alignment horizontal="center"/>
      <protection hidden="1"/>
    </xf>
    <xf numFmtId="43" fontId="5" fillId="33" borderId="12" xfId="51" applyFont="1" applyFill="1" applyBorder="1" applyAlignment="1" applyProtection="1">
      <alignment horizontal="center"/>
      <protection hidden="1"/>
    </xf>
    <xf numFmtId="0" fontId="57" fillId="33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165" fontId="5" fillId="33" borderId="0" xfId="51" applyNumberFormat="1" applyFont="1" applyFill="1" applyBorder="1" applyAlignment="1" applyProtection="1">
      <alignment horizontal="center"/>
      <protection hidden="1"/>
    </xf>
    <xf numFmtId="165" fontId="5" fillId="33" borderId="12" xfId="51" applyNumberFormat="1" applyFont="1" applyFill="1" applyBorder="1" applyAlignment="1" applyProtection="1">
      <alignment horizontal="center"/>
      <protection hidden="1"/>
    </xf>
    <xf numFmtId="168" fontId="5" fillId="33" borderId="0" xfId="51" applyNumberFormat="1" applyFont="1" applyFill="1" applyBorder="1" applyAlignment="1" applyProtection="1">
      <alignment/>
      <protection hidden="1"/>
    </xf>
    <xf numFmtId="168" fontId="5" fillId="33" borderId="12" xfId="51" applyNumberFormat="1" applyFont="1" applyFill="1" applyBorder="1" applyAlignment="1" applyProtection="1">
      <alignment/>
      <protection hidden="1"/>
    </xf>
    <xf numFmtId="166" fontId="58" fillId="0" borderId="0" xfId="0" applyNumberFormat="1" applyFont="1" applyAlignment="1">
      <alignment/>
    </xf>
    <xf numFmtId="166" fontId="57" fillId="0" borderId="0" xfId="0" applyNumberFormat="1" applyFont="1" applyAlignment="1">
      <alignment/>
    </xf>
    <xf numFmtId="166" fontId="57" fillId="33" borderId="0" xfId="0" applyNumberFormat="1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horizontal="left" vertical="top"/>
      <protection hidden="1"/>
    </xf>
    <xf numFmtId="0" fontId="8" fillId="33" borderId="10" xfId="0" applyFont="1" applyFill="1" applyBorder="1" applyAlignment="1" applyProtection="1">
      <alignment horizontal="left" vertical="top" wrapText="1"/>
      <protection hidden="1"/>
    </xf>
    <xf numFmtId="0" fontId="8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21" xfId="0" applyFont="1" applyFill="1" applyBorder="1" applyAlignment="1" applyProtection="1">
      <alignment horizontal="left" vertical="top" wrapText="1"/>
      <protection hidden="1"/>
    </xf>
    <xf numFmtId="0" fontId="5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left" vertical="top" wrapText="1"/>
      <protection hidden="1"/>
    </xf>
    <xf numFmtId="0" fontId="7" fillId="33" borderId="10" xfId="0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Border="1" applyAlignment="1" applyProtection="1">
      <alignment horizontal="left" vertical="top" wrapText="1"/>
      <protection hidden="1"/>
    </xf>
    <xf numFmtId="0" fontId="16" fillId="33" borderId="31" xfId="0" applyFont="1" applyFill="1" applyBorder="1" applyAlignment="1" applyProtection="1">
      <alignment/>
      <protection hidden="1"/>
    </xf>
    <xf numFmtId="0" fontId="16" fillId="33" borderId="32" xfId="0" applyFont="1" applyFill="1" applyBorder="1" applyAlignment="1" applyProtection="1">
      <alignment/>
      <protection hidden="1"/>
    </xf>
    <xf numFmtId="0" fontId="16" fillId="33" borderId="33" xfId="0" applyFont="1" applyFill="1" applyBorder="1" applyAlignment="1" applyProtection="1">
      <alignment/>
      <protection hidden="1"/>
    </xf>
    <xf numFmtId="166" fontId="57" fillId="0" borderId="36" xfId="0" applyNumberFormat="1" applyFont="1" applyBorder="1" applyAlignment="1">
      <alignment/>
    </xf>
    <xf numFmtId="166" fontId="57" fillId="0" borderId="33" xfId="0" applyNumberFormat="1" applyFont="1" applyBorder="1" applyAlignment="1">
      <alignment/>
    </xf>
    <xf numFmtId="0" fontId="57" fillId="0" borderId="36" xfId="0" applyFont="1" applyBorder="1" applyAlignment="1">
      <alignment/>
    </xf>
    <xf numFmtId="0" fontId="57" fillId="0" borderId="33" xfId="0" applyFont="1" applyBorder="1" applyAlignment="1">
      <alignment/>
    </xf>
    <xf numFmtId="0" fontId="57" fillId="33" borderId="24" xfId="0" applyFont="1" applyFill="1" applyBorder="1" applyAlignment="1">
      <alignment vertical="top" wrapText="1"/>
    </xf>
    <xf numFmtId="166" fontId="57" fillId="33" borderId="21" xfId="0" applyNumberFormat="1" applyFont="1" applyFill="1" applyBorder="1" applyAlignment="1" applyProtection="1">
      <alignment/>
      <protection hidden="1"/>
    </xf>
    <xf numFmtId="6" fontId="57" fillId="33" borderId="18" xfId="0" applyNumberFormat="1" applyFont="1" applyFill="1" applyBorder="1" applyAlignment="1">
      <alignment/>
    </xf>
    <xf numFmtId="6" fontId="57" fillId="33" borderId="19" xfId="0" applyNumberFormat="1" applyFont="1" applyFill="1" applyBorder="1" applyAlignment="1">
      <alignment/>
    </xf>
    <xf numFmtId="10" fontId="18" fillId="33" borderId="24" xfId="49" applyNumberFormat="1" applyFont="1" applyFill="1" applyBorder="1" applyAlignment="1" applyProtection="1">
      <alignment horizontal="right"/>
      <protection hidden="1"/>
    </xf>
    <xf numFmtId="166" fontId="57" fillId="33" borderId="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11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7" fillId="33" borderId="37" xfId="0" applyFont="1" applyFill="1" applyBorder="1" applyAlignment="1">
      <alignment/>
    </xf>
    <xf numFmtId="0" fontId="57" fillId="33" borderId="38" xfId="0" applyFont="1" applyFill="1" applyBorder="1" applyAlignment="1">
      <alignment/>
    </xf>
    <xf numFmtId="175" fontId="57" fillId="33" borderId="38" xfId="0" applyNumberFormat="1" applyFont="1" applyFill="1" applyBorder="1" applyAlignment="1">
      <alignment/>
    </xf>
    <xf numFmtId="175" fontId="57" fillId="33" borderId="39" xfId="0" applyNumberFormat="1" applyFont="1" applyFill="1" applyBorder="1" applyAlignment="1">
      <alignment/>
    </xf>
    <xf numFmtId="0" fontId="8" fillId="33" borderId="38" xfId="0" applyFont="1" applyFill="1" applyBorder="1" applyAlignment="1" applyProtection="1">
      <alignment/>
      <protection hidden="1"/>
    </xf>
    <xf numFmtId="166" fontId="4" fillId="33" borderId="38" xfId="51" applyNumberFormat="1" applyFont="1" applyFill="1" applyBorder="1" applyAlignment="1" applyProtection="1">
      <alignment horizontal="right"/>
      <protection hidden="1"/>
    </xf>
    <xf numFmtId="166" fontId="4" fillId="33" borderId="39" xfId="51" applyNumberFormat="1" applyFont="1" applyFill="1" applyBorder="1" applyAlignment="1" applyProtection="1">
      <alignment horizontal="right"/>
      <protection hidden="1"/>
    </xf>
    <xf numFmtId="0" fontId="57" fillId="19" borderId="29" xfId="0" applyFont="1" applyFill="1" applyBorder="1" applyAlignment="1" applyProtection="1">
      <alignment/>
      <protection hidden="1"/>
    </xf>
    <xf numFmtId="0" fontId="57" fillId="19" borderId="30" xfId="0" applyFont="1" applyFill="1" applyBorder="1" applyAlignment="1" applyProtection="1">
      <alignment/>
      <protection hidden="1"/>
    </xf>
    <xf numFmtId="10" fontId="57" fillId="0" borderId="0" xfId="0" applyNumberFormat="1" applyFont="1" applyBorder="1" applyAlignment="1" applyProtection="1">
      <alignment/>
      <protection hidden="1"/>
    </xf>
    <xf numFmtId="10" fontId="57" fillId="0" borderId="12" xfId="0" applyNumberFormat="1" applyFont="1" applyBorder="1" applyAlignment="1" applyProtection="1">
      <alignment/>
      <protection hidden="1"/>
    </xf>
    <xf numFmtId="166" fontId="4" fillId="33" borderId="21" xfId="51" applyNumberFormat="1" applyFont="1" applyFill="1" applyBorder="1" applyAlignment="1" applyProtection="1">
      <alignment horizontal="right"/>
      <protection hidden="1"/>
    </xf>
    <xf numFmtId="9" fontId="57" fillId="0" borderId="0" xfId="49" applyFont="1" applyBorder="1" applyAlignment="1" applyProtection="1">
      <alignment/>
      <protection hidden="1"/>
    </xf>
    <xf numFmtId="9" fontId="57" fillId="0" borderId="12" xfId="49" applyFont="1" applyBorder="1" applyAlignment="1" applyProtection="1">
      <alignment/>
      <protection hidden="1"/>
    </xf>
    <xf numFmtId="0" fontId="3" fillId="35" borderId="27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35" xfId="0" applyFont="1" applyFill="1" applyBorder="1" applyAlignment="1">
      <alignment horizontal="center" vertical="top" wrapText="1"/>
    </xf>
    <xf numFmtId="0" fontId="10" fillId="33" borderId="40" xfId="0" applyFont="1" applyFill="1" applyBorder="1" applyAlignment="1" applyProtection="1">
      <alignment horizontal="center" vertical="top" wrapText="1"/>
      <protection hidden="1"/>
    </xf>
    <xf numFmtId="0" fontId="10" fillId="33" borderId="18" xfId="0" applyFont="1" applyFill="1" applyBorder="1" applyAlignment="1" applyProtection="1">
      <alignment horizontal="center" vertical="top" wrapText="1"/>
      <protection hidden="1"/>
    </xf>
    <xf numFmtId="0" fontId="10" fillId="33" borderId="41" xfId="0" applyFont="1" applyFill="1" applyBorder="1" applyAlignment="1" applyProtection="1">
      <alignment horizontal="center" vertical="top" wrapText="1"/>
      <protection hidden="1"/>
    </xf>
    <xf numFmtId="0" fontId="10" fillId="33" borderId="38" xfId="0" applyFont="1" applyFill="1" applyBorder="1" applyAlignment="1" applyProtection="1">
      <alignment horizontal="center" vertical="top" wrapText="1"/>
      <protection hidden="1"/>
    </xf>
    <xf numFmtId="0" fontId="10" fillId="33" borderId="19" xfId="0" applyFont="1" applyFill="1" applyBorder="1" applyAlignment="1" applyProtection="1">
      <alignment horizontal="center" vertical="top" wrapText="1"/>
      <protection hidden="1"/>
    </xf>
    <xf numFmtId="0" fontId="10" fillId="33" borderId="39" xfId="0" applyFont="1" applyFill="1" applyBorder="1" applyAlignment="1" applyProtection="1">
      <alignment horizontal="center" vertical="top" wrapText="1"/>
      <protection hidden="1"/>
    </xf>
    <xf numFmtId="0" fontId="7" fillId="33" borderId="40" xfId="0" applyFont="1" applyFill="1" applyBorder="1" applyAlignment="1" applyProtection="1">
      <alignment horizontal="left" vertical="top" wrapText="1"/>
      <protection hidden="1"/>
    </xf>
    <xf numFmtId="0" fontId="7" fillId="33" borderId="18" xfId="0" applyFont="1" applyFill="1" applyBorder="1" applyAlignment="1" applyProtection="1">
      <alignment horizontal="left" vertical="top" wrapText="1"/>
      <protection hidden="1"/>
    </xf>
    <xf numFmtId="44" fontId="8" fillId="33" borderId="0" xfId="45" applyNumberFormat="1" applyFont="1" applyFill="1" applyBorder="1" applyAlignment="1" applyProtection="1">
      <alignment horizontal="center"/>
      <protection hidden="1" locked="0"/>
    </xf>
    <xf numFmtId="44" fontId="8" fillId="33" borderId="21" xfId="45" applyNumberFormat="1" applyFont="1" applyFill="1" applyBorder="1" applyAlignment="1" applyProtection="1">
      <alignment horizontal="center"/>
      <protection hidden="1" locked="0"/>
    </xf>
    <xf numFmtId="9" fontId="57" fillId="0" borderId="0" xfId="49" applyFont="1" applyBorder="1" applyAlignment="1" applyProtection="1">
      <alignment horizontal="right"/>
      <protection hidden="1"/>
    </xf>
    <xf numFmtId="9" fontId="57" fillId="0" borderId="12" xfId="49" applyFont="1" applyBorder="1" applyAlignment="1" applyProtection="1">
      <alignment horizontal="right"/>
      <protection hidden="1"/>
    </xf>
    <xf numFmtId="43" fontId="8" fillId="33" borderId="0" xfId="51" applyFont="1" applyFill="1" applyBorder="1" applyAlignment="1" applyProtection="1">
      <alignment horizontal="center"/>
      <protection hidden="1" locked="0"/>
    </xf>
    <xf numFmtId="43" fontId="8" fillId="33" borderId="21" xfId="51" applyFont="1" applyFill="1" applyBorder="1" applyAlignment="1" applyProtection="1">
      <alignment horizontal="center"/>
      <protection hidden="1" locked="0"/>
    </xf>
    <xf numFmtId="10" fontId="3" fillId="0" borderId="0" xfId="49" applyNumberFormat="1" applyFont="1" applyBorder="1" applyAlignment="1" applyProtection="1">
      <alignment/>
      <protection hidden="1"/>
    </xf>
    <xf numFmtId="10" fontId="3" fillId="0" borderId="12" xfId="49" applyNumberFormat="1" applyFont="1" applyBorder="1" applyAlignment="1" applyProtection="1">
      <alignment/>
      <protection hidden="1"/>
    </xf>
    <xf numFmtId="10" fontId="4" fillId="0" borderId="0" xfId="49" applyNumberFormat="1" applyFont="1" applyBorder="1" applyAlignment="1" applyProtection="1">
      <alignment/>
      <protection hidden="1"/>
    </xf>
    <xf numFmtId="10" fontId="4" fillId="0" borderId="12" xfId="49" applyNumberFormat="1" applyFont="1" applyBorder="1" applyAlignment="1" applyProtection="1">
      <alignment/>
      <protection hidden="1"/>
    </xf>
    <xf numFmtId="0" fontId="3" fillId="34" borderId="27" xfId="0" applyFont="1" applyFill="1" applyBorder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9" fontId="57" fillId="0" borderId="14" xfId="49" applyFont="1" applyBorder="1" applyAlignment="1" applyProtection="1">
      <alignment/>
      <protection hidden="1"/>
    </xf>
    <xf numFmtId="9" fontId="57" fillId="0" borderId="35" xfId="49" applyFont="1" applyBorder="1" applyAlignment="1" applyProtection="1">
      <alignment/>
      <protection hidden="1"/>
    </xf>
    <xf numFmtId="43" fontId="4" fillId="0" borderId="13" xfId="51" applyFont="1" applyBorder="1" applyAlignment="1" applyProtection="1">
      <alignment/>
      <protection hidden="1"/>
    </xf>
    <xf numFmtId="43" fontId="4" fillId="0" borderId="26" xfId="51" applyFont="1" applyBorder="1" applyAlignment="1" applyProtection="1">
      <alignment/>
      <protection hidden="1"/>
    </xf>
    <xf numFmtId="43" fontId="4" fillId="19" borderId="29" xfId="51" applyFont="1" applyFill="1" applyBorder="1" applyAlignment="1" applyProtection="1">
      <alignment/>
      <protection hidden="1"/>
    </xf>
    <xf numFmtId="43" fontId="4" fillId="19" borderId="30" xfId="51" applyFont="1" applyFill="1" applyBorder="1" applyAlignment="1" applyProtection="1">
      <alignment/>
      <protection hidden="1"/>
    </xf>
    <xf numFmtId="10" fontId="4" fillId="0" borderId="14" xfId="49" applyNumberFormat="1" applyFont="1" applyBorder="1" applyAlignment="1" applyProtection="1">
      <alignment/>
      <protection hidden="1"/>
    </xf>
    <xf numFmtId="10" fontId="4" fillId="0" borderId="35" xfId="49" applyNumberFormat="1" applyFont="1" applyBorder="1" applyAlignment="1" applyProtection="1">
      <alignment/>
      <protection hidden="1"/>
    </xf>
    <xf numFmtId="0" fontId="3" fillId="34" borderId="28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0" xfId="0" applyFont="1" applyFill="1" applyBorder="1" applyAlignment="1" applyProtection="1">
      <alignment horizontal="center"/>
      <protection hidden="1"/>
    </xf>
    <xf numFmtId="10" fontId="4" fillId="0" borderId="0" xfId="49" applyNumberFormat="1" applyFont="1" applyBorder="1" applyAlignment="1" applyProtection="1">
      <alignment horizontal="right"/>
      <protection hidden="1"/>
    </xf>
    <xf numFmtId="10" fontId="4" fillId="0" borderId="12" xfId="49" applyNumberFormat="1" applyFont="1" applyBorder="1" applyAlignment="1" applyProtection="1">
      <alignment horizontal="right"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0" borderId="12" xfId="0" applyFont="1" applyBorder="1" applyAlignment="1" applyProtection="1">
      <alignment/>
      <protection hidden="1"/>
    </xf>
    <xf numFmtId="10" fontId="3" fillId="0" borderId="13" xfId="49" applyNumberFormat="1" applyFont="1" applyBorder="1" applyAlignment="1" applyProtection="1">
      <alignment/>
      <protection hidden="1"/>
    </xf>
    <xf numFmtId="10" fontId="3" fillId="0" borderId="26" xfId="49" applyNumberFormat="1" applyFont="1" applyBorder="1" applyAlignment="1" applyProtection="1">
      <alignment/>
      <protection hidden="1"/>
    </xf>
    <xf numFmtId="43" fontId="3" fillId="0" borderId="13" xfId="51" applyFont="1" applyBorder="1" applyAlignment="1" applyProtection="1">
      <alignment horizontal="center"/>
      <protection hidden="1"/>
    </xf>
    <xf numFmtId="43" fontId="3" fillId="0" borderId="26" xfId="51" applyFont="1" applyBorder="1" applyAlignment="1" applyProtection="1">
      <alignment horizontal="center"/>
      <protection hidden="1"/>
    </xf>
    <xf numFmtId="10" fontId="57" fillId="0" borderId="0" xfId="0" applyNumberFormat="1" applyFont="1" applyBorder="1" applyAlignment="1" applyProtection="1">
      <alignment/>
      <protection hidden="1"/>
    </xf>
    <xf numFmtId="10" fontId="57" fillId="0" borderId="12" xfId="0" applyNumberFormat="1" applyFont="1" applyBorder="1" applyAlignment="1" applyProtection="1">
      <alignment/>
      <protection hidden="1"/>
    </xf>
    <xf numFmtId="10" fontId="4" fillId="0" borderId="14" xfId="49" applyNumberFormat="1" applyFont="1" applyBorder="1" applyAlignment="1" applyProtection="1">
      <alignment horizontal="right"/>
      <protection hidden="1"/>
    </xf>
    <xf numFmtId="10" fontId="4" fillId="0" borderId="35" xfId="49" applyNumberFormat="1" applyFont="1" applyBorder="1" applyAlignment="1" applyProtection="1">
      <alignment horizontal="right"/>
      <protection hidden="1"/>
    </xf>
    <xf numFmtId="10" fontId="57" fillId="0" borderId="0" xfId="0" applyNumberFormat="1" applyFont="1" applyFill="1" applyBorder="1" applyAlignment="1" applyProtection="1">
      <alignment/>
      <protection hidden="1"/>
    </xf>
    <xf numFmtId="10" fontId="57" fillId="0" borderId="12" xfId="0" applyNumberFormat="1" applyFont="1" applyFill="1" applyBorder="1" applyAlignment="1" applyProtection="1">
      <alignment/>
      <protection hidden="1"/>
    </xf>
    <xf numFmtId="10" fontId="3" fillId="0" borderId="13" xfId="49" applyNumberFormat="1" applyFont="1" applyBorder="1" applyAlignment="1" applyProtection="1">
      <alignment horizontal="right"/>
      <protection hidden="1"/>
    </xf>
    <xf numFmtId="10" fontId="3" fillId="0" borderId="26" xfId="49" applyNumberFormat="1" applyFont="1" applyBorder="1" applyAlignment="1" applyProtection="1">
      <alignment horizontal="right"/>
      <protection hidden="1"/>
    </xf>
    <xf numFmtId="9" fontId="57" fillId="0" borderId="14" xfId="0" applyNumberFormat="1" applyFont="1" applyBorder="1" applyAlignment="1" applyProtection="1">
      <alignment/>
      <protection hidden="1"/>
    </xf>
    <xf numFmtId="9" fontId="57" fillId="0" borderId="35" xfId="0" applyNumberFormat="1" applyFont="1" applyBorder="1" applyAlignment="1" applyProtection="1">
      <alignment/>
      <protection hidden="1"/>
    </xf>
    <xf numFmtId="10" fontId="4" fillId="19" borderId="29" xfId="49" applyNumberFormat="1" applyFont="1" applyFill="1" applyBorder="1" applyAlignment="1" applyProtection="1">
      <alignment horizontal="right"/>
      <protection hidden="1"/>
    </xf>
    <xf numFmtId="10" fontId="4" fillId="19" borderId="30" xfId="49" applyNumberFormat="1" applyFont="1" applyFill="1" applyBorder="1" applyAlignment="1" applyProtection="1">
      <alignment horizontal="right"/>
      <protection hidden="1"/>
    </xf>
    <xf numFmtId="0" fontId="58" fillId="34" borderId="28" xfId="0" applyFont="1" applyFill="1" applyBorder="1" applyAlignment="1" applyProtection="1">
      <alignment horizontal="center"/>
      <protection hidden="1"/>
    </xf>
    <xf numFmtId="0" fontId="58" fillId="34" borderId="29" xfId="0" applyFont="1" applyFill="1" applyBorder="1" applyAlignment="1" applyProtection="1">
      <alignment horizontal="center"/>
      <protection hidden="1"/>
    </xf>
    <xf numFmtId="0" fontId="58" fillId="34" borderId="30" xfId="0" applyFont="1" applyFill="1" applyBorder="1" applyAlignment="1" applyProtection="1">
      <alignment horizontal="center"/>
      <protection hidden="1"/>
    </xf>
    <xf numFmtId="10" fontId="4" fillId="0" borderId="0" xfId="49" applyNumberFormat="1" applyFont="1" applyFill="1" applyBorder="1" applyAlignment="1" applyProtection="1">
      <alignment horizontal="right"/>
      <protection hidden="1"/>
    </xf>
    <xf numFmtId="10" fontId="4" fillId="0" borderId="12" xfId="49" applyNumberFormat="1" applyFont="1" applyFill="1" applyBorder="1" applyAlignment="1" applyProtection="1">
      <alignment horizontal="right"/>
      <protection hidden="1"/>
    </xf>
    <xf numFmtId="10" fontId="57" fillId="0" borderId="13" xfId="0" applyNumberFormat="1" applyFont="1" applyFill="1" applyBorder="1" applyAlignment="1" applyProtection="1">
      <alignment/>
      <protection hidden="1"/>
    </xf>
    <xf numFmtId="10" fontId="57" fillId="0" borderId="26" xfId="0" applyNumberFormat="1" applyFont="1" applyFill="1" applyBorder="1" applyAlignment="1" applyProtection="1">
      <alignment/>
      <protection hidden="1"/>
    </xf>
    <xf numFmtId="0" fontId="57" fillId="0" borderId="14" xfId="0" applyFont="1" applyBorder="1" applyAlignment="1" applyProtection="1">
      <alignment/>
      <protection hidden="1"/>
    </xf>
    <xf numFmtId="0" fontId="57" fillId="0" borderId="35" xfId="0" applyFont="1" applyBorder="1" applyAlignment="1" applyProtection="1">
      <alignment/>
      <protection hidden="1"/>
    </xf>
    <xf numFmtId="10" fontId="57" fillId="0" borderId="14" xfId="0" applyNumberFormat="1" applyFont="1" applyFill="1" applyBorder="1" applyAlignment="1" applyProtection="1">
      <alignment/>
      <protection hidden="1"/>
    </xf>
    <xf numFmtId="10" fontId="57" fillId="0" borderId="35" xfId="0" applyNumberFormat="1" applyFont="1" applyFill="1" applyBorder="1" applyAlignment="1" applyProtection="1">
      <alignment/>
      <protection hidden="1"/>
    </xf>
    <xf numFmtId="166" fontId="58" fillId="0" borderId="24" xfId="0" applyNumberFormat="1" applyFont="1" applyBorder="1" applyAlignment="1">
      <alignment/>
    </xf>
    <xf numFmtId="0" fontId="57" fillId="0" borderId="36" xfId="0" applyFont="1" applyBorder="1" applyAlignment="1" applyProtection="1">
      <alignment/>
      <protection hidden="1"/>
    </xf>
    <xf numFmtId="0" fontId="57" fillId="0" borderId="33" xfId="0" applyFont="1" applyBorder="1" applyAlignment="1" applyProtection="1">
      <alignment/>
      <protection hidden="1"/>
    </xf>
    <xf numFmtId="0" fontId="5" fillId="0" borderId="36" xfId="0" applyNumberFormat="1" applyFont="1" applyBorder="1" applyAlignment="1" applyProtection="1">
      <alignment/>
      <protection hidden="1"/>
    </xf>
    <xf numFmtId="0" fontId="5" fillId="0" borderId="33" xfId="0" applyNumberFormat="1" applyFont="1" applyBorder="1" applyAlignment="1" applyProtection="1">
      <alignment/>
      <protection hidden="1"/>
    </xf>
    <xf numFmtId="0" fontId="58" fillId="0" borderId="36" xfId="0" applyFont="1" applyBorder="1" applyAlignment="1">
      <alignment/>
    </xf>
    <xf numFmtId="0" fontId="58" fillId="0" borderId="33" xfId="0" applyFont="1" applyBorder="1" applyAlignment="1">
      <alignment/>
    </xf>
    <xf numFmtId="0" fontId="5" fillId="0" borderId="36" xfId="51" applyNumberFormat="1" applyFont="1" applyBorder="1" applyAlignment="1" applyProtection="1">
      <alignment/>
      <protection hidden="1"/>
    </xf>
    <xf numFmtId="0" fontId="5" fillId="0" borderId="33" xfId="51" applyNumberFormat="1" applyFont="1" applyBorder="1" applyAlignment="1" applyProtection="1">
      <alignment/>
      <protection hidden="1"/>
    </xf>
    <xf numFmtId="0" fontId="58" fillId="0" borderId="24" xfId="0" applyFont="1" applyBorder="1" applyAlignment="1">
      <alignment/>
    </xf>
    <xf numFmtId="0" fontId="5" fillId="33" borderId="31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/>
      <protection hidden="1"/>
    </xf>
    <xf numFmtId="0" fontId="5" fillId="0" borderId="36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9" fontId="57" fillId="15" borderId="24" xfId="49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1"/>
  <sheetViews>
    <sheetView showGridLines="0" tabSelected="1" zoomScalePageLayoutView="0" workbookViewId="0" topLeftCell="A1">
      <selection activeCell="J7" sqref="J7:M7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58" t="s">
        <v>136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  <c r="Q1" s="190"/>
      <c r="R1" s="36"/>
      <c r="S1" s="37" t="s">
        <v>1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1"/>
      <c r="AG1" s="361"/>
      <c r="AH1" s="362"/>
    </row>
    <row r="2" spans="1:34" ht="15">
      <c r="A2" s="373" t="s">
        <v>142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5"/>
      <c r="Q2" s="201" t="s">
        <v>129</v>
      </c>
      <c r="R2" s="40"/>
      <c r="S2" s="41"/>
      <c r="T2" s="42"/>
      <c r="U2" s="42"/>
      <c r="V2" s="42"/>
      <c r="W2" s="42"/>
      <c r="X2" s="42"/>
      <c r="Y2" s="22"/>
      <c r="Z2" s="22"/>
      <c r="AA2" s="22"/>
      <c r="AB2" s="22"/>
      <c r="AC2" s="22"/>
      <c r="AD2" s="22"/>
      <c r="AE2" s="22"/>
      <c r="AF2" s="226"/>
      <c r="AG2" s="226"/>
      <c r="AH2" s="203"/>
    </row>
    <row r="3" spans="1:34" ht="15.75" thickBot="1">
      <c r="A3" s="242" t="s">
        <v>143</v>
      </c>
      <c r="B3" s="168"/>
      <c r="C3" s="311"/>
      <c r="D3" s="311"/>
      <c r="E3" s="311"/>
      <c r="F3" s="311"/>
      <c r="G3" s="311"/>
      <c r="H3" s="311"/>
      <c r="I3" s="311"/>
      <c r="J3" s="311"/>
      <c r="K3" s="169" t="s">
        <v>144</v>
      </c>
      <c r="L3" s="170"/>
      <c r="M3" s="318"/>
      <c r="N3" s="318"/>
      <c r="O3" s="318"/>
      <c r="P3" s="319"/>
      <c r="Q3" s="1"/>
      <c r="R3" s="2"/>
      <c r="S3" s="217"/>
      <c r="T3" s="15" t="s">
        <v>3</v>
      </c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363"/>
      <c r="AG3" s="363"/>
      <c r="AH3" s="364"/>
    </row>
    <row r="4" spans="1:34" ht="15.75" thickBot="1">
      <c r="A4" s="243" t="s">
        <v>145</v>
      </c>
      <c r="B4" s="169"/>
      <c r="C4" s="320"/>
      <c r="D4" s="320"/>
      <c r="E4" s="320"/>
      <c r="F4" s="320"/>
      <c r="G4" s="320"/>
      <c r="H4" s="320"/>
      <c r="I4" s="320"/>
      <c r="J4" s="320"/>
      <c r="K4" s="171" t="s">
        <v>146</v>
      </c>
      <c r="L4" s="172"/>
      <c r="M4" s="173"/>
      <c r="N4" s="321"/>
      <c r="O4" s="321"/>
      <c r="P4" s="322"/>
      <c r="Q4" s="1"/>
      <c r="R4" s="2"/>
      <c r="S4" s="223"/>
      <c r="T4" s="223"/>
      <c r="U4" s="365" t="s">
        <v>4</v>
      </c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6"/>
      <c r="AG4" s="366"/>
      <c r="AH4" s="367"/>
    </row>
    <row r="5" spans="1:34" ht="15.75" thickBot="1">
      <c r="A5" s="242" t="s">
        <v>147</v>
      </c>
      <c r="B5" s="168"/>
      <c r="C5" s="168"/>
      <c r="D5" s="168"/>
      <c r="E5" s="174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23"/>
      <c r="Q5" s="1"/>
      <c r="R5" s="2"/>
      <c r="S5" s="223"/>
      <c r="T5" s="223"/>
      <c r="U5" s="365" t="s">
        <v>5</v>
      </c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71"/>
      <c r="AG5" s="371"/>
      <c r="AH5" s="372"/>
    </row>
    <row r="6" spans="1:54" ht="15.75" thickBot="1">
      <c r="A6" s="242" t="s">
        <v>148</v>
      </c>
      <c r="B6" s="168"/>
      <c r="C6" s="168"/>
      <c r="D6" s="168"/>
      <c r="E6" s="175"/>
      <c r="F6" s="175"/>
      <c r="G6" s="324"/>
      <c r="H6" s="324"/>
      <c r="I6" s="324"/>
      <c r="J6" s="324"/>
      <c r="K6" s="324"/>
      <c r="L6" s="324"/>
      <c r="M6" s="324"/>
      <c r="N6" s="324"/>
      <c r="O6" s="324"/>
      <c r="P6" s="325"/>
      <c r="Q6" s="1"/>
      <c r="R6" s="2"/>
      <c r="S6" s="224"/>
      <c r="T6" s="224"/>
      <c r="U6" s="368" t="s">
        <v>6</v>
      </c>
      <c r="V6" s="368"/>
      <c r="W6" s="217"/>
      <c r="X6" s="217"/>
      <c r="Y6" s="217"/>
      <c r="Z6" s="217"/>
      <c r="AA6" s="217"/>
      <c r="AB6" s="217"/>
      <c r="AC6" s="217"/>
      <c r="AD6" s="217"/>
      <c r="AE6" s="217"/>
      <c r="AF6" s="369" t="e">
        <f>(AF5/AF4)</f>
        <v>#DIV/0!</v>
      </c>
      <c r="AG6" s="369"/>
      <c r="AH6" s="370"/>
      <c r="BB6" s="48" t="s">
        <v>89</v>
      </c>
    </row>
    <row r="7" spans="1:54" ht="15.75" thickBot="1">
      <c r="A7" s="244" t="s">
        <v>149</v>
      </c>
      <c r="B7" s="311"/>
      <c r="C7" s="311"/>
      <c r="D7" s="311"/>
      <c r="E7" s="311"/>
      <c r="F7" s="176"/>
      <c r="G7" s="169" t="s">
        <v>150</v>
      </c>
      <c r="H7" s="169"/>
      <c r="I7" s="177"/>
      <c r="J7" s="312"/>
      <c r="K7" s="312"/>
      <c r="L7" s="312"/>
      <c r="M7" s="312"/>
      <c r="N7" s="178"/>
      <c r="O7" s="178"/>
      <c r="P7" s="179"/>
      <c r="Q7" s="1"/>
      <c r="R7" s="217"/>
      <c r="S7" s="217"/>
      <c r="T7" s="15" t="s">
        <v>76</v>
      </c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31"/>
      <c r="AH7" s="232"/>
      <c r="BB7" s="48" t="s">
        <v>137</v>
      </c>
    </row>
    <row r="8" spans="1:34" ht="15.75" thickBot="1">
      <c r="A8" s="242" t="s">
        <v>151</v>
      </c>
      <c r="B8" s="168"/>
      <c r="C8" s="174"/>
      <c r="D8" s="174"/>
      <c r="E8" s="311"/>
      <c r="F8" s="311"/>
      <c r="G8" s="311"/>
      <c r="H8" s="311"/>
      <c r="I8" s="176"/>
      <c r="J8" s="176"/>
      <c r="K8" s="178"/>
      <c r="L8" s="178"/>
      <c r="M8" s="178"/>
      <c r="N8" s="178"/>
      <c r="O8" s="178"/>
      <c r="P8" s="179"/>
      <c r="Q8" s="1"/>
      <c r="R8" s="2"/>
      <c r="S8" s="217"/>
      <c r="T8" s="217"/>
      <c r="U8" s="217" t="s">
        <v>77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386"/>
      <c r="AH8" s="387"/>
    </row>
    <row r="9" spans="1:34" ht="15.75" thickBot="1">
      <c r="A9" s="242" t="s">
        <v>152</v>
      </c>
      <c r="B9" s="168"/>
      <c r="C9" s="168"/>
      <c r="D9" s="180"/>
      <c r="E9" s="313"/>
      <c r="F9" s="313"/>
      <c r="G9" s="313"/>
      <c r="H9" s="313"/>
      <c r="I9" s="174"/>
      <c r="J9" s="174"/>
      <c r="K9" s="178"/>
      <c r="L9" s="178"/>
      <c r="M9" s="178"/>
      <c r="N9" s="178"/>
      <c r="O9" s="178"/>
      <c r="P9" s="179"/>
      <c r="Q9" s="1"/>
      <c r="R9" s="2"/>
      <c r="S9" s="217"/>
      <c r="T9" s="217"/>
      <c r="U9" s="217" t="s">
        <v>78</v>
      </c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388"/>
      <c r="AH9" s="389"/>
    </row>
    <row r="10" spans="1:34" ht="15">
      <c r="A10" s="314" t="s">
        <v>167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6"/>
      <c r="Q10" s="1"/>
      <c r="R10" s="2"/>
      <c r="S10" s="217"/>
      <c r="T10" s="217"/>
      <c r="U10" s="317" t="s">
        <v>6</v>
      </c>
      <c r="V10" s="317"/>
      <c r="W10" s="217"/>
      <c r="X10" s="217"/>
      <c r="Y10" s="217"/>
      <c r="Z10" s="217"/>
      <c r="AA10" s="217"/>
      <c r="AB10" s="217"/>
      <c r="AC10" s="217"/>
      <c r="AD10" s="217"/>
      <c r="AE10" s="217"/>
      <c r="AF10" s="11"/>
      <c r="AG10" s="390">
        <f>(AG8*AG9)</f>
        <v>0</v>
      </c>
      <c r="AH10" s="391"/>
    </row>
    <row r="11" spans="1:34" ht="15">
      <c r="A11" s="45" t="s">
        <v>13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392"/>
      <c r="O11" s="392"/>
      <c r="P11" s="393"/>
      <c r="Q11" s="1"/>
      <c r="R11" s="2"/>
      <c r="S11" s="217"/>
      <c r="T11" s="15" t="s">
        <v>79</v>
      </c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8"/>
    </row>
    <row r="12" spans="1:34" ht="15">
      <c r="A12" s="21"/>
      <c r="B12" s="200" t="s">
        <v>20</v>
      </c>
      <c r="C12" s="47"/>
      <c r="D12" s="47"/>
      <c r="E12" s="47"/>
      <c r="F12" s="22"/>
      <c r="G12" s="22"/>
      <c r="H12" s="22"/>
      <c r="I12" s="22"/>
      <c r="J12" s="22"/>
      <c r="K12" s="22"/>
      <c r="L12" s="22"/>
      <c r="M12" s="22"/>
      <c r="N12" s="394"/>
      <c r="O12" s="394"/>
      <c r="P12" s="395"/>
      <c r="Q12" s="1"/>
      <c r="R12" s="2"/>
      <c r="S12" s="217"/>
      <c r="T12" s="217"/>
      <c r="U12" s="217" t="s">
        <v>133</v>
      </c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378"/>
      <c r="AH12" s="379"/>
    </row>
    <row r="13" spans="1:34" ht="15">
      <c r="A13" s="1"/>
      <c r="B13" s="206" t="s">
        <v>162</v>
      </c>
      <c r="C13" s="18"/>
      <c r="D13" s="217"/>
      <c r="E13" s="204" t="s">
        <v>22</v>
      </c>
      <c r="F13" s="215"/>
      <c r="G13" s="18"/>
      <c r="H13" s="317" t="s">
        <v>161</v>
      </c>
      <c r="I13" s="317"/>
      <c r="J13" s="317"/>
      <c r="K13" s="204"/>
      <c r="L13" s="204"/>
      <c r="M13" s="204"/>
      <c r="N13" s="306" t="s">
        <v>23</v>
      </c>
      <c r="O13" s="306"/>
      <c r="P13" s="307"/>
      <c r="Q13" s="1"/>
      <c r="R13" s="2"/>
      <c r="S13" s="217"/>
      <c r="T13" s="217"/>
      <c r="U13" s="217" t="s">
        <v>80</v>
      </c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378"/>
      <c r="AH13" s="379"/>
    </row>
    <row r="14" spans="1:34" ht="15">
      <c r="A14" s="1"/>
      <c r="B14" s="310" t="s">
        <v>55</v>
      </c>
      <c r="C14" s="310"/>
      <c r="D14" s="18"/>
      <c r="E14" s="250"/>
      <c r="F14" s="299"/>
      <c r="G14" s="299"/>
      <c r="H14" s="309"/>
      <c r="I14" s="309"/>
      <c r="J14" s="309"/>
      <c r="K14" s="217"/>
      <c r="L14" s="217"/>
      <c r="M14" s="217"/>
      <c r="N14" s="292">
        <f>(E14*H14)</f>
        <v>0</v>
      </c>
      <c r="O14" s="292"/>
      <c r="P14" s="293"/>
      <c r="Q14" s="1"/>
      <c r="R14" s="2"/>
      <c r="S14" s="217"/>
      <c r="T14" s="217"/>
      <c r="U14" s="217" t="s">
        <v>81</v>
      </c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388"/>
      <c r="AH14" s="389"/>
    </row>
    <row r="15" spans="1:34" ht="15">
      <c r="A15" s="1"/>
      <c r="B15" s="310" t="s">
        <v>85</v>
      </c>
      <c r="C15" s="310"/>
      <c r="D15" s="18"/>
      <c r="E15" s="250"/>
      <c r="F15" s="217"/>
      <c r="G15" s="217"/>
      <c r="H15" s="309"/>
      <c r="I15" s="309"/>
      <c r="J15" s="309"/>
      <c r="K15" s="217"/>
      <c r="L15" s="217"/>
      <c r="M15" s="217"/>
      <c r="N15" s="292">
        <f>(E15*H15)</f>
        <v>0</v>
      </c>
      <c r="O15" s="292"/>
      <c r="P15" s="293"/>
      <c r="Q15" s="1"/>
      <c r="R15" s="2"/>
      <c r="S15" s="217"/>
      <c r="T15" s="217"/>
      <c r="U15" s="12" t="s">
        <v>82</v>
      </c>
      <c r="V15" s="12"/>
      <c r="W15" s="12"/>
      <c r="X15" s="12"/>
      <c r="Y15" s="12"/>
      <c r="Z15" s="12"/>
      <c r="AA15" s="217"/>
      <c r="AB15" s="217"/>
      <c r="AC15" s="217"/>
      <c r="AD15" s="217"/>
      <c r="AE15" s="217"/>
      <c r="AF15" s="217"/>
      <c r="AG15" s="398" t="e">
        <f>(AG14*AG13)/AG12</f>
        <v>#DIV/0!</v>
      </c>
      <c r="AH15" s="399"/>
    </row>
    <row r="16" spans="1:34" ht="15">
      <c r="A16" s="1"/>
      <c r="B16" s="217"/>
      <c r="C16" s="217"/>
      <c r="D16" s="225"/>
      <c r="E16" s="225"/>
      <c r="F16" s="217"/>
      <c r="G16" s="217"/>
      <c r="H16" s="217"/>
      <c r="I16" s="217"/>
      <c r="J16" s="217"/>
      <c r="K16" s="217"/>
      <c r="L16" s="217"/>
      <c r="M16" s="217"/>
      <c r="N16" s="347">
        <f>SUM(N14:P15)</f>
        <v>0</v>
      </c>
      <c r="O16" s="347"/>
      <c r="P16" s="348"/>
      <c r="Q16" s="1"/>
      <c r="R16" s="2"/>
      <c r="S16" s="217"/>
      <c r="T16" s="15" t="s">
        <v>83</v>
      </c>
      <c r="U16" s="217"/>
      <c r="V16" s="217"/>
      <c r="W16" s="217"/>
      <c r="X16" s="217"/>
      <c r="Y16" s="217"/>
      <c r="Z16" s="217"/>
      <c r="AA16" s="13"/>
      <c r="AB16" s="13"/>
      <c r="AC16" s="217"/>
      <c r="AD16" s="217"/>
      <c r="AE16" s="217"/>
      <c r="AF16" s="217"/>
      <c r="AG16" s="228"/>
      <c r="AH16" s="14"/>
    </row>
    <row r="17" spans="1:34" ht="15">
      <c r="A17" s="48"/>
      <c r="B17" s="49"/>
      <c r="C17" s="251">
        <v>1</v>
      </c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396"/>
      <c r="O17" s="396"/>
      <c r="P17" s="397"/>
      <c r="Q17" s="1"/>
      <c r="R17" s="2"/>
      <c r="S17" s="217"/>
      <c r="T17" s="217"/>
      <c r="U17" s="217" t="s">
        <v>84</v>
      </c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400"/>
      <c r="AH17" s="401"/>
    </row>
    <row r="18" spans="1:34" ht="15">
      <c r="A18" s="403" t="s">
        <v>27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5"/>
      <c r="Q18" s="1"/>
      <c r="R18" s="2"/>
      <c r="S18" s="217"/>
      <c r="T18" s="217"/>
      <c r="U18" s="217" t="s">
        <v>134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376"/>
      <c r="AH18" s="377"/>
    </row>
    <row r="19" spans="1:34" ht="15">
      <c r="A19" s="1"/>
      <c r="B19" s="217"/>
      <c r="C19" s="217" t="s">
        <v>28</v>
      </c>
      <c r="D19" s="217"/>
      <c r="E19" s="217"/>
      <c r="F19" s="217"/>
      <c r="G19" s="229"/>
      <c r="H19" s="229"/>
      <c r="I19" s="217"/>
      <c r="J19" s="7"/>
      <c r="K19" s="7"/>
      <c r="L19" s="7">
        <v>0.2</v>
      </c>
      <c r="M19" s="216">
        <f>IF($C$17=1,Valores!L75,0)</f>
        <v>0.2</v>
      </c>
      <c r="N19" s="300">
        <f>(N$16*M19)</f>
        <v>0</v>
      </c>
      <c r="O19" s="300"/>
      <c r="P19" s="301"/>
      <c r="Q19" s="1"/>
      <c r="R19" s="2"/>
      <c r="S19" s="224"/>
      <c r="T19" s="224"/>
      <c r="U19" s="224" t="s">
        <v>6</v>
      </c>
      <c r="V19" s="224"/>
      <c r="W19" s="217"/>
      <c r="X19" s="217"/>
      <c r="Y19" s="217"/>
      <c r="Z19" s="217"/>
      <c r="AA19" s="217"/>
      <c r="AB19" s="217"/>
      <c r="AC19" s="217"/>
      <c r="AD19" s="217"/>
      <c r="AE19" s="217"/>
      <c r="AF19" s="227"/>
      <c r="AG19" s="369">
        <f>AG18</f>
        <v>0</v>
      </c>
      <c r="AH19" s="370"/>
    </row>
    <row r="20" spans="1:34" ht="15">
      <c r="A20" s="1"/>
      <c r="B20" s="217"/>
      <c r="C20" s="217" t="s">
        <v>29</v>
      </c>
      <c r="D20" s="217"/>
      <c r="E20" s="217"/>
      <c r="F20" s="217"/>
      <c r="G20" s="229"/>
      <c r="H20" s="229"/>
      <c r="I20" s="217"/>
      <c r="J20" s="216"/>
      <c r="K20" s="216"/>
      <c r="L20" s="216">
        <v>0.015</v>
      </c>
      <c r="M20" s="216">
        <f>IF($C$17=1,Valores!L76,0)</f>
        <v>0.015</v>
      </c>
      <c r="N20" s="300">
        <f aca="true" t="shared" si="0" ref="N20:N26">(N$16*M20)</f>
        <v>0</v>
      </c>
      <c r="O20" s="300"/>
      <c r="P20" s="301"/>
      <c r="Q20" s="1"/>
      <c r="R20" s="2"/>
      <c r="S20" s="217"/>
      <c r="T20" s="15" t="s">
        <v>14</v>
      </c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8"/>
    </row>
    <row r="21" spans="1:34" ht="15">
      <c r="A21" s="1"/>
      <c r="B21" s="217"/>
      <c r="C21" s="217" t="s">
        <v>30</v>
      </c>
      <c r="D21" s="217"/>
      <c r="E21" s="217"/>
      <c r="F21" s="217"/>
      <c r="G21" s="229"/>
      <c r="H21" s="229"/>
      <c r="I21" s="217"/>
      <c r="J21" s="216"/>
      <c r="K21" s="216"/>
      <c r="L21" s="216">
        <v>0.01</v>
      </c>
      <c r="M21" s="216">
        <f>IF($C$17=1,Valores!L77,0)</f>
        <v>0.01</v>
      </c>
      <c r="N21" s="300">
        <f t="shared" si="0"/>
        <v>0</v>
      </c>
      <c r="O21" s="300"/>
      <c r="P21" s="301"/>
      <c r="Q21" s="1"/>
      <c r="R21" s="2"/>
      <c r="S21" s="217"/>
      <c r="T21" s="5"/>
      <c r="U21" s="217" t="s">
        <v>15</v>
      </c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384" t="e">
        <f>SUM(AF6,AG10,AG15,AG19)</f>
        <v>#DIV/0!</v>
      </c>
      <c r="AG21" s="384"/>
      <c r="AH21" s="385"/>
    </row>
    <row r="22" spans="1:34" ht="15">
      <c r="A22" s="1"/>
      <c r="B22" s="217"/>
      <c r="C22" s="217" t="s">
        <v>31</v>
      </c>
      <c r="D22" s="217"/>
      <c r="E22" s="217"/>
      <c r="F22" s="217"/>
      <c r="G22" s="229"/>
      <c r="H22" s="229"/>
      <c r="I22" s="217"/>
      <c r="J22" s="216"/>
      <c r="K22" s="216"/>
      <c r="L22" s="216">
        <v>0.002</v>
      </c>
      <c r="M22" s="216">
        <f>IF($C$17=1,Valores!L78,0)</f>
        <v>0.002</v>
      </c>
      <c r="N22" s="300">
        <f t="shared" si="0"/>
        <v>0</v>
      </c>
      <c r="O22" s="300"/>
      <c r="P22" s="301"/>
      <c r="Q22" s="1"/>
      <c r="R22" s="2"/>
      <c r="S22" s="217"/>
      <c r="T22" s="5"/>
      <c r="U22" s="217" t="s">
        <v>16</v>
      </c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382">
        <v>25</v>
      </c>
      <c r="AG22" s="382"/>
      <c r="AH22" s="383"/>
    </row>
    <row r="23" spans="1:34" ht="15">
      <c r="A23" s="1"/>
      <c r="B23" s="217"/>
      <c r="C23" s="217" t="s">
        <v>32</v>
      </c>
      <c r="D23" s="217"/>
      <c r="E23" s="217"/>
      <c r="F23" s="217"/>
      <c r="G23" s="229"/>
      <c r="H23" s="229"/>
      <c r="I23" s="217"/>
      <c r="J23" s="216"/>
      <c r="K23" s="216"/>
      <c r="L23" s="216">
        <v>0.025</v>
      </c>
      <c r="M23" s="216">
        <f>IF($C$17=1,Valores!L79,0)</f>
        <v>0.025</v>
      </c>
      <c r="N23" s="300">
        <f t="shared" si="0"/>
        <v>0</v>
      </c>
      <c r="O23" s="300"/>
      <c r="P23" s="301"/>
      <c r="Q23" s="1"/>
      <c r="R23" s="2"/>
      <c r="S23" s="217"/>
      <c r="T23" s="5"/>
      <c r="U23" s="217" t="s">
        <v>17</v>
      </c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382">
        <v>22</v>
      </c>
      <c r="AG23" s="382"/>
      <c r="AH23" s="383"/>
    </row>
    <row r="24" spans="1:34" ht="15">
      <c r="A24" s="1"/>
      <c r="B24" s="217"/>
      <c r="C24" s="217" t="s">
        <v>33</v>
      </c>
      <c r="D24" s="217"/>
      <c r="E24" s="217"/>
      <c r="F24" s="217"/>
      <c r="G24" s="229"/>
      <c r="H24" s="229"/>
      <c r="I24" s="217"/>
      <c r="J24" s="216"/>
      <c r="K24" s="216"/>
      <c r="L24" s="216">
        <v>0.08</v>
      </c>
      <c r="M24" s="216">
        <v>0.08</v>
      </c>
      <c r="N24" s="300">
        <f t="shared" si="0"/>
        <v>0</v>
      </c>
      <c r="O24" s="300"/>
      <c r="P24" s="301"/>
      <c r="Q24" s="1"/>
      <c r="R24" s="2"/>
      <c r="S24" s="217"/>
      <c r="T24" s="5"/>
      <c r="U24" s="217" t="s">
        <v>18</v>
      </c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382">
        <f>AF23*AF22</f>
        <v>550</v>
      </c>
      <c r="AG24" s="382"/>
      <c r="AH24" s="383"/>
    </row>
    <row r="25" spans="1:34" ht="15">
      <c r="A25" s="1"/>
      <c r="B25" s="217"/>
      <c r="C25" s="217" t="s">
        <v>34</v>
      </c>
      <c r="D25" s="217"/>
      <c r="E25" s="217"/>
      <c r="F25" s="217"/>
      <c r="G25" s="229"/>
      <c r="H25" s="229"/>
      <c r="I25" s="217"/>
      <c r="J25" s="216"/>
      <c r="K25" s="216"/>
      <c r="L25" s="216">
        <v>0.03</v>
      </c>
      <c r="M25" s="216">
        <f>IF($C$17=1,Valores!L81,0)</f>
        <v>0.03</v>
      </c>
      <c r="N25" s="300">
        <f t="shared" si="0"/>
        <v>0</v>
      </c>
      <c r="O25" s="300"/>
      <c r="P25" s="301"/>
      <c r="Q25" s="1"/>
      <c r="R25" s="2"/>
      <c r="S25" s="217"/>
      <c r="T25" s="217"/>
      <c r="U25" s="5" t="s">
        <v>19</v>
      </c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349" t="e">
        <f>(AF21*AF24)</f>
        <v>#DIV/0!</v>
      </c>
      <c r="AG25" s="349"/>
      <c r="AH25" s="350"/>
    </row>
    <row r="26" spans="1:34" ht="15">
      <c r="A26" s="1"/>
      <c r="B26" s="217"/>
      <c r="C26" s="217" t="s">
        <v>35</v>
      </c>
      <c r="D26" s="217"/>
      <c r="E26" s="217"/>
      <c r="F26" s="217"/>
      <c r="G26" s="229"/>
      <c r="H26" s="229"/>
      <c r="I26" s="217"/>
      <c r="J26" s="216"/>
      <c r="K26" s="216"/>
      <c r="L26" s="216">
        <v>0.006</v>
      </c>
      <c r="M26" s="216">
        <f>IF($C$17=1,Valores!L82,0)</f>
        <v>0.006</v>
      </c>
      <c r="N26" s="300">
        <f t="shared" si="0"/>
        <v>0</v>
      </c>
      <c r="O26" s="300"/>
      <c r="P26" s="301"/>
      <c r="Q26" s="288" t="s">
        <v>188</v>
      </c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51"/>
      <c r="AF26" s="380" t="e">
        <f>AF25</f>
        <v>#DIV/0!</v>
      </c>
      <c r="AG26" s="289"/>
      <c r="AH26" s="381"/>
    </row>
    <row r="27" spans="1:34" ht="15">
      <c r="A27" s="1"/>
      <c r="B27" s="217"/>
      <c r="C27" s="16" t="s">
        <v>36</v>
      </c>
      <c r="D27" s="16"/>
      <c r="E27" s="16"/>
      <c r="F27" s="16"/>
      <c r="G27" s="229"/>
      <c r="H27" s="229"/>
      <c r="I27" s="217"/>
      <c r="J27" s="229"/>
      <c r="K27" s="219"/>
      <c r="L27" s="219"/>
      <c r="M27" s="219">
        <f>SUM(M19:M26)</f>
        <v>0.3680000000000001</v>
      </c>
      <c r="N27" s="340">
        <f>SUM(N19:P26)</f>
        <v>0</v>
      </c>
      <c r="O27" s="340"/>
      <c r="P27" s="341"/>
      <c r="Q27" s="201" t="s">
        <v>60</v>
      </c>
      <c r="R27" s="27"/>
      <c r="S27" s="22"/>
      <c r="T27" s="22"/>
      <c r="U27" s="5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55"/>
      <c r="AG27" s="55"/>
      <c r="AH27" s="56"/>
    </row>
    <row r="28" spans="1:34" ht="15">
      <c r="A28" s="1"/>
      <c r="B28" s="217"/>
      <c r="C28" s="217"/>
      <c r="D28" s="217"/>
      <c r="E28" s="16"/>
      <c r="F28" s="217"/>
      <c r="G28" s="217"/>
      <c r="H28" s="217"/>
      <c r="I28" s="217"/>
      <c r="J28" s="217"/>
      <c r="K28" s="19"/>
      <c r="L28" s="219"/>
      <c r="M28" s="219"/>
      <c r="N28" s="300"/>
      <c r="O28" s="300"/>
      <c r="P28" s="301"/>
      <c r="Q28" s="1"/>
      <c r="R28" s="2"/>
      <c r="S28" s="217"/>
      <c r="T28" s="15" t="s">
        <v>61</v>
      </c>
      <c r="U28" s="229"/>
      <c r="V28" s="217"/>
      <c r="W28" s="217"/>
      <c r="X28" s="217"/>
      <c r="Y28" s="217"/>
      <c r="Z28" s="217"/>
      <c r="AA28" s="217"/>
      <c r="AB28" s="306" t="s">
        <v>22</v>
      </c>
      <c r="AC28" s="306"/>
      <c r="AD28" s="306"/>
      <c r="AE28" s="217"/>
      <c r="AF28" s="221"/>
      <c r="AG28" s="221"/>
      <c r="AH28" s="222"/>
    </row>
    <row r="29" spans="1:34" ht="15">
      <c r="A29" s="305" t="s">
        <v>37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7"/>
      <c r="Q29" s="1"/>
      <c r="R29" s="2"/>
      <c r="S29" s="217"/>
      <c r="T29" s="217"/>
      <c r="U29" s="20" t="s">
        <v>63</v>
      </c>
      <c r="V29" s="217"/>
      <c r="W29" s="217"/>
      <c r="X29" s="217"/>
      <c r="Y29" s="217"/>
      <c r="Z29" s="217"/>
      <c r="AA29" s="217"/>
      <c r="AB29" s="351"/>
      <c r="AC29" s="351"/>
      <c r="AD29" s="351"/>
      <c r="AE29" s="217"/>
      <c r="AF29" s="309"/>
      <c r="AG29" s="309"/>
      <c r="AH29" s="342"/>
    </row>
    <row r="30" spans="1:34" ht="15">
      <c r="A30" s="1"/>
      <c r="B30" s="217"/>
      <c r="C30" s="205" t="s">
        <v>38</v>
      </c>
      <c r="D30" s="205"/>
      <c r="E30" s="205"/>
      <c r="F30" s="205"/>
      <c r="G30" s="229"/>
      <c r="H30" s="229"/>
      <c r="I30" s="217"/>
      <c r="J30" s="308">
        <v>0.11111111111111109</v>
      </c>
      <c r="K30" s="308"/>
      <c r="L30" s="308"/>
      <c r="M30" s="308"/>
      <c r="N30" s="300">
        <f>(N$16*J30)</f>
        <v>0</v>
      </c>
      <c r="O30" s="300"/>
      <c r="P30" s="301"/>
      <c r="Q30" s="1"/>
      <c r="R30" s="2"/>
      <c r="S30" s="20"/>
      <c r="T30" s="20"/>
      <c r="U30" s="20" t="s">
        <v>94</v>
      </c>
      <c r="V30" s="20"/>
      <c r="W30" s="20"/>
      <c r="X30" s="20"/>
      <c r="Y30" s="20"/>
      <c r="Z30" s="217"/>
      <c r="AA30" s="217"/>
      <c r="AB30" s="351"/>
      <c r="AC30" s="351"/>
      <c r="AD30" s="351"/>
      <c r="AE30" s="217"/>
      <c r="AF30" s="309"/>
      <c r="AG30" s="309"/>
      <c r="AH30" s="342"/>
    </row>
    <row r="31" spans="1:34" ht="15">
      <c r="A31" s="1"/>
      <c r="B31" s="217"/>
      <c r="C31" s="205" t="s">
        <v>39</v>
      </c>
      <c r="D31" s="205"/>
      <c r="E31" s="205"/>
      <c r="F31" s="205"/>
      <c r="G31" s="229"/>
      <c r="H31" s="229"/>
      <c r="I31" s="217"/>
      <c r="J31" s="298">
        <v>0.0194</v>
      </c>
      <c r="K31" s="299"/>
      <c r="L31" s="299"/>
      <c r="M31" s="299"/>
      <c r="N31" s="300">
        <f aca="true" t="shared" si="1" ref="N31:N37">(N$16*J31)</f>
        <v>0</v>
      </c>
      <c r="O31" s="300"/>
      <c r="P31" s="301"/>
      <c r="Q31" s="1"/>
      <c r="R31" s="2"/>
      <c r="S31" s="20"/>
      <c r="T31" s="20"/>
      <c r="U31" s="20" t="s">
        <v>64</v>
      </c>
      <c r="V31" s="20"/>
      <c r="W31" s="20"/>
      <c r="X31" s="20"/>
      <c r="Y31" s="20"/>
      <c r="Z31" s="217"/>
      <c r="AA31" s="217"/>
      <c r="AB31" s="351"/>
      <c r="AC31" s="351"/>
      <c r="AD31" s="351"/>
      <c r="AE31" s="217"/>
      <c r="AF31" s="309"/>
      <c r="AG31" s="309"/>
      <c r="AH31" s="342"/>
    </row>
    <row r="32" spans="1:34" ht="15">
      <c r="A32" s="1"/>
      <c r="B32" s="217"/>
      <c r="C32" s="205" t="s">
        <v>40</v>
      </c>
      <c r="D32" s="205"/>
      <c r="E32" s="205"/>
      <c r="F32" s="205"/>
      <c r="G32" s="229"/>
      <c r="H32" s="229"/>
      <c r="I32" s="217"/>
      <c r="J32" s="298">
        <v>0.0139</v>
      </c>
      <c r="K32" s="299"/>
      <c r="L32" s="299"/>
      <c r="M32" s="299"/>
      <c r="N32" s="300">
        <f t="shared" si="1"/>
        <v>0</v>
      </c>
      <c r="O32" s="300"/>
      <c r="P32" s="301"/>
      <c r="Q32" s="1"/>
      <c r="R32" s="2"/>
      <c r="S32" s="20"/>
      <c r="T32" s="20"/>
      <c r="U32" s="20" t="s">
        <v>65</v>
      </c>
      <c r="V32" s="20"/>
      <c r="W32" s="20"/>
      <c r="X32" s="20"/>
      <c r="Y32" s="20"/>
      <c r="Z32" s="217"/>
      <c r="AA32" s="217"/>
      <c r="AB32" s="351"/>
      <c r="AC32" s="351"/>
      <c r="AD32" s="351"/>
      <c r="AE32" s="217"/>
      <c r="AF32" s="309"/>
      <c r="AG32" s="309"/>
      <c r="AH32" s="342"/>
    </row>
    <row r="33" spans="1:34" ht="15">
      <c r="A33" s="1"/>
      <c r="B33" s="217"/>
      <c r="C33" s="205" t="s">
        <v>41</v>
      </c>
      <c r="D33" s="205"/>
      <c r="E33" s="205"/>
      <c r="F33" s="205"/>
      <c r="G33" s="229"/>
      <c r="H33" s="229"/>
      <c r="I33" s="217"/>
      <c r="J33" s="298">
        <v>0.0033</v>
      </c>
      <c r="K33" s="299"/>
      <c r="L33" s="299"/>
      <c r="M33" s="299"/>
      <c r="N33" s="300">
        <f t="shared" si="1"/>
        <v>0</v>
      </c>
      <c r="O33" s="300"/>
      <c r="P33" s="301"/>
      <c r="Q33" s="1"/>
      <c r="R33" s="2"/>
      <c r="S33" s="20"/>
      <c r="T33" s="20"/>
      <c r="U33" s="20" t="s">
        <v>66</v>
      </c>
      <c r="V33" s="20"/>
      <c r="W33" s="20"/>
      <c r="X33" s="20"/>
      <c r="Y33" s="20"/>
      <c r="Z33" s="217"/>
      <c r="AA33" s="217"/>
      <c r="AB33" s="351"/>
      <c r="AC33" s="351"/>
      <c r="AD33" s="351"/>
      <c r="AE33" s="217"/>
      <c r="AF33" s="309"/>
      <c r="AG33" s="309"/>
      <c r="AH33" s="342"/>
    </row>
    <row r="34" spans="1:34" ht="15">
      <c r="A34" s="1"/>
      <c r="B34" s="217"/>
      <c r="C34" s="205" t="s">
        <v>42</v>
      </c>
      <c r="D34" s="205"/>
      <c r="E34" s="205"/>
      <c r="F34" s="205"/>
      <c r="G34" s="229"/>
      <c r="H34" s="229"/>
      <c r="I34" s="217"/>
      <c r="J34" s="298">
        <v>0.0027</v>
      </c>
      <c r="K34" s="299"/>
      <c r="L34" s="299"/>
      <c r="M34" s="299"/>
      <c r="N34" s="300">
        <f t="shared" si="1"/>
        <v>0</v>
      </c>
      <c r="O34" s="300"/>
      <c r="P34" s="301"/>
      <c r="Q34" s="1"/>
      <c r="R34" s="2"/>
      <c r="S34" s="20"/>
      <c r="T34" s="20"/>
      <c r="U34" s="20" t="s">
        <v>155</v>
      </c>
      <c r="V34" s="20"/>
      <c r="W34" s="20"/>
      <c r="X34" s="20"/>
      <c r="Y34" s="20"/>
      <c r="Z34" s="217"/>
      <c r="AA34" s="217"/>
      <c r="AB34" s="351"/>
      <c r="AC34" s="351"/>
      <c r="AD34" s="351"/>
      <c r="AE34" s="217"/>
      <c r="AF34" s="309"/>
      <c r="AG34" s="309"/>
      <c r="AH34" s="342"/>
    </row>
    <row r="35" spans="1:34" ht="15">
      <c r="A35" s="1"/>
      <c r="B35" s="217"/>
      <c r="C35" s="34" t="s">
        <v>43</v>
      </c>
      <c r="D35" s="34"/>
      <c r="E35" s="34"/>
      <c r="F35" s="34"/>
      <c r="G35" s="229"/>
      <c r="H35" s="229"/>
      <c r="I35" s="217"/>
      <c r="J35" s="297">
        <v>0.0007</v>
      </c>
      <c r="K35" s="297"/>
      <c r="L35" s="297"/>
      <c r="M35" s="297"/>
      <c r="N35" s="300">
        <f t="shared" si="1"/>
        <v>0</v>
      </c>
      <c r="O35" s="300"/>
      <c r="P35" s="301"/>
      <c r="Q35" s="1"/>
      <c r="R35" s="2"/>
      <c r="S35" s="217"/>
      <c r="T35" s="15" t="s">
        <v>62</v>
      </c>
      <c r="U35" s="5"/>
      <c r="V35" s="217"/>
      <c r="W35" s="217"/>
      <c r="X35" s="217"/>
      <c r="Y35" s="217"/>
      <c r="Z35" s="217"/>
      <c r="AA35" s="217"/>
      <c r="AB35" s="310"/>
      <c r="AC35" s="310"/>
      <c r="AD35" s="310"/>
      <c r="AE35" s="217"/>
      <c r="AF35" s="166"/>
      <c r="AG35" s="166"/>
      <c r="AH35" s="167"/>
    </row>
    <row r="36" spans="1:34" ht="15">
      <c r="A36" s="1"/>
      <c r="B36" s="217"/>
      <c r="C36" s="205" t="s">
        <v>44</v>
      </c>
      <c r="D36" s="205"/>
      <c r="E36" s="205"/>
      <c r="F36" s="205"/>
      <c r="G36" s="229"/>
      <c r="H36" s="229"/>
      <c r="I36" s="217"/>
      <c r="J36" s="298">
        <v>0.0002</v>
      </c>
      <c r="K36" s="299"/>
      <c r="L36" s="299"/>
      <c r="M36" s="299"/>
      <c r="N36" s="300">
        <f t="shared" si="1"/>
        <v>0</v>
      </c>
      <c r="O36" s="300"/>
      <c r="P36" s="301"/>
      <c r="Q36" s="1"/>
      <c r="R36" s="2"/>
      <c r="S36" s="217"/>
      <c r="T36" s="20"/>
      <c r="U36" s="20" t="s">
        <v>67</v>
      </c>
      <c r="V36" s="20"/>
      <c r="W36" s="20"/>
      <c r="X36" s="20"/>
      <c r="Y36" s="217"/>
      <c r="Z36" s="217"/>
      <c r="AA36" s="217"/>
      <c r="AB36" s="351"/>
      <c r="AC36" s="351"/>
      <c r="AD36" s="351"/>
      <c r="AE36" s="217"/>
      <c r="AF36" s="309"/>
      <c r="AG36" s="309"/>
      <c r="AH36" s="342"/>
    </row>
    <row r="37" spans="1:34" ht="15">
      <c r="A37" s="1"/>
      <c r="B37" s="217"/>
      <c r="C37" s="205" t="s">
        <v>45</v>
      </c>
      <c r="D37" s="205"/>
      <c r="E37" s="205"/>
      <c r="F37" s="205"/>
      <c r="G37" s="229"/>
      <c r="H37" s="229"/>
      <c r="I37" s="217"/>
      <c r="J37" s="308">
        <v>0.0833333333333333</v>
      </c>
      <c r="K37" s="308"/>
      <c r="L37" s="308"/>
      <c r="M37" s="308"/>
      <c r="N37" s="300">
        <f t="shared" si="1"/>
        <v>0</v>
      </c>
      <c r="O37" s="300"/>
      <c r="P37" s="301"/>
      <c r="Q37" s="1"/>
      <c r="R37" s="2"/>
      <c r="S37" s="217"/>
      <c r="T37" s="20"/>
      <c r="U37" s="20" t="s">
        <v>68</v>
      </c>
      <c r="V37" s="20"/>
      <c r="W37" s="20"/>
      <c r="X37" s="20"/>
      <c r="Y37" s="217"/>
      <c r="Z37" s="217"/>
      <c r="AA37" s="217"/>
      <c r="AB37" s="351"/>
      <c r="AC37" s="351"/>
      <c r="AD37" s="351"/>
      <c r="AE37" s="217"/>
      <c r="AF37" s="309"/>
      <c r="AG37" s="309"/>
      <c r="AH37" s="342"/>
    </row>
    <row r="38" spans="1:34" ht="15">
      <c r="A38" s="1"/>
      <c r="B38" s="217"/>
      <c r="C38" s="16" t="s">
        <v>46</v>
      </c>
      <c r="D38" s="217"/>
      <c r="E38" s="217"/>
      <c r="F38" s="217"/>
      <c r="G38" s="229"/>
      <c r="H38" s="229"/>
      <c r="I38" s="217"/>
      <c r="J38" s="217"/>
      <c r="K38" s="217"/>
      <c r="L38" s="339">
        <f>SUM(J30:M37)</f>
        <v>0.23464444444444438</v>
      </c>
      <c r="M38" s="339"/>
      <c r="N38" s="340">
        <f>SUM(N30:P37)</f>
        <v>0</v>
      </c>
      <c r="O38" s="340"/>
      <c r="P38" s="341"/>
      <c r="Q38" s="1"/>
      <c r="R38" s="2"/>
      <c r="S38" s="217"/>
      <c r="T38" s="20"/>
      <c r="U38" s="20" t="s">
        <v>69</v>
      </c>
      <c r="V38" s="20"/>
      <c r="W38" s="20"/>
      <c r="X38" s="20"/>
      <c r="Y38" s="217"/>
      <c r="Z38" s="217"/>
      <c r="AA38" s="217"/>
      <c r="AB38" s="351"/>
      <c r="AC38" s="351"/>
      <c r="AD38" s="351"/>
      <c r="AE38" s="217"/>
      <c r="AF38" s="309"/>
      <c r="AG38" s="309"/>
      <c r="AH38" s="342"/>
    </row>
    <row r="39" spans="1:34" ht="15">
      <c r="A39" s="1"/>
      <c r="B39" s="217"/>
      <c r="C39" s="217"/>
      <c r="D39" s="217"/>
      <c r="E39" s="16"/>
      <c r="F39" s="217"/>
      <c r="G39" s="217"/>
      <c r="H39" s="217"/>
      <c r="I39" s="217"/>
      <c r="J39" s="217"/>
      <c r="K39" s="217"/>
      <c r="L39" s="219"/>
      <c r="M39" s="219"/>
      <c r="N39" s="220"/>
      <c r="O39" s="220"/>
      <c r="P39" s="245"/>
      <c r="Q39" s="1"/>
      <c r="R39" s="2"/>
      <c r="S39" s="217"/>
      <c r="T39" s="20"/>
      <c r="U39" s="20" t="s">
        <v>93</v>
      </c>
      <c r="V39" s="20"/>
      <c r="W39" s="20"/>
      <c r="X39" s="20"/>
      <c r="Y39" s="217"/>
      <c r="Z39" s="217"/>
      <c r="AA39" s="217"/>
      <c r="AB39" s="351"/>
      <c r="AC39" s="351"/>
      <c r="AD39" s="351"/>
      <c r="AE39" s="217"/>
      <c r="AF39" s="309"/>
      <c r="AG39" s="309"/>
      <c r="AH39" s="342"/>
    </row>
    <row r="40" spans="1:34" ht="15">
      <c r="A40" s="305" t="s">
        <v>47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7"/>
      <c r="Q40" s="1"/>
      <c r="R40" s="2"/>
      <c r="S40" s="217"/>
      <c r="T40" s="217"/>
      <c r="U40" s="215" t="s">
        <v>6</v>
      </c>
      <c r="V40" s="217"/>
      <c r="W40" s="217"/>
      <c r="X40" s="217"/>
      <c r="Y40" s="217"/>
      <c r="Z40" s="217"/>
      <c r="AA40" s="217"/>
      <c r="AB40" s="299"/>
      <c r="AC40" s="299"/>
      <c r="AD40" s="299"/>
      <c r="AE40" s="217"/>
      <c r="AF40" s="343">
        <f>SUM(AF29:AH39)</f>
        <v>0</v>
      </c>
      <c r="AG40" s="317"/>
      <c r="AH40" s="344"/>
    </row>
    <row r="41" spans="1:34" ht="15">
      <c r="A41" s="1"/>
      <c r="B41" s="217"/>
      <c r="C41" s="205" t="s">
        <v>48</v>
      </c>
      <c r="D41" s="205"/>
      <c r="E41" s="205"/>
      <c r="F41" s="205"/>
      <c r="G41" s="229"/>
      <c r="H41" s="229"/>
      <c r="I41" s="217"/>
      <c r="J41" s="217"/>
      <c r="K41" s="17"/>
      <c r="L41" s="218"/>
      <c r="M41" s="218">
        <v>0.0042</v>
      </c>
      <c r="N41" s="337">
        <f>(N$16*M41)</f>
        <v>0</v>
      </c>
      <c r="O41" s="337"/>
      <c r="P41" s="338"/>
      <c r="Q41" s="191"/>
      <c r="R41" s="52"/>
      <c r="S41" s="53"/>
      <c r="T41" s="296" t="s">
        <v>181</v>
      </c>
      <c r="U41" s="296"/>
      <c r="V41" s="296"/>
      <c r="W41" s="296"/>
      <c r="X41" s="296"/>
      <c r="Y41" s="296"/>
      <c r="Z41" s="57"/>
      <c r="AA41" s="57"/>
      <c r="AB41" s="57"/>
      <c r="AC41" s="57"/>
      <c r="AD41" s="57"/>
      <c r="AE41" s="57"/>
      <c r="AF41" s="335" t="e">
        <f>SUM(N60,AF26,AF40)</f>
        <v>#DIV/0!</v>
      </c>
      <c r="AG41" s="296"/>
      <c r="AH41" s="336"/>
    </row>
    <row r="42" spans="1:34" ht="15">
      <c r="A42" s="1"/>
      <c r="B42" s="217"/>
      <c r="C42" s="205" t="s">
        <v>49</v>
      </c>
      <c r="D42" s="205"/>
      <c r="E42" s="205"/>
      <c r="F42" s="205"/>
      <c r="G42" s="229"/>
      <c r="H42" s="229"/>
      <c r="I42" s="217"/>
      <c r="J42" s="217"/>
      <c r="K42" s="17"/>
      <c r="L42" s="218"/>
      <c r="M42" s="218">
        <v>0.0016</v>
      </c>
      <c r="N42" s="337">
        <f aca="true" t="shared" si="2" ref="N42:N47">(N$16*M42)</f>
        <v>0</v>
      </c>
      <c r="O42" s="337"/>
      <c r="P42" s="338"/>
      <c r="Q42" s="192"/>
      <c r="R42" s="23"/>
      <c r="S42" s="24"/>
      <c r="T42" s="200" t="s">
        <v>56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  <c r="AH42" s="26"/>
    </row>
    <row r="43" spans="1:34" ht="15">
      <c r="A43" s="1"/>
      <c r="B43" s="217"/>
      <c r="C43" s="205" t="s">
        <v>50</v>
      </c>
      <c r="D43" s="205"/>
      <c r="E43" s="205"/>
      <c r="F43" s="205"/>
      <c r="G43" s="229"/>
      <c r="H43" s="229"/>
      <c r="I43" s="217"/>
      <c r="J43" s="217"/>
      <c r="K43" s="17"/>
      <c r="L43" s="218"/>
      <c r="M43" s="218">
        <v>0.0003</v>
      </c>
      <c r="N43" s="337">
        <f t="shared" si="2"/>
        <v>0</v>
      </c>
      <c r="O43" s="337"/>
      <c r="P43" s="338"/>
      <c r="Q43" s="1"/>
      <c r="R43" s="2"/>
      <c r="S43" s="217"/>
      <c r="T43" s="217"/>
      <c r="U43" s="217" t="s">
        <v>75</v>
      </c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326" t="e">
        <f>AF41</f>
        <v>#DIV/0!</v>
      </c>
      <c r="AH43" s="327"/>
    </row>
    <row r="44" spans="1:34" ht="15">
      <c r="A44" s="1"/>
      <c r="B44" s="217"/>
      <c r="C44" s="205" t="s">
        <v>51</v>
      </c>
      <c r="D44" s="205"/>
      <c r="E44" s="205"/>
      <c r="F44" s="205"/>
      <c r="G44" s="229"/>
      <c r="H44" s="229"/>
      <c r="I44" s="217"/>
      <c r="J44" s="217"/>
      <c r="K44" s="17"/>
      <c r="L44" s="218"/>
      <c r="M44" s="218">
        <v>0.032</v>
      </c>
      <c r="N44" s="337">
        <f t="shared" si="2"/>
        <v>0</v>
      </c>
      <c r="O44" s="337"/>
      <c r="P44" s="338"/>
      <c r="Q44" s="1"/>
      <c r="R44" s="2"/>
      <c r="S44" s="217"/>
      <c r="T44" s="217"/>
      <c r="U44" s="217" t="s">
        <v>25</v>
      </c>
      <c r="V44" s="217"/>
      <c r="W44" s="217"/>
      <c r="X44" s="217"/>
      <c r="Y44" s="217"/>
      <c r="Z44" s="217"/>
      <c r="AA44" s="217"/>
      <c r="AB44" s="217"/>
      <c r="AC44" s="217"/>
      <c r="AD44" s="217"/>
      <c r="AE44" s="253"/>
      <c r="AF44" s="216"/>
      <c r="AG44" s="333" t="e">
        <f>(AG43*AE44)</f>
        <v>#DIV/0!</v>
      </c>
      <c r="AH44" s="334"/>
    </row>
    <row r="45" spans="1:34" ht="15">
      <c r="A45" s="1"/>
      <c r="B45" s="217"/>
      <c r="C45" s="205" t="s">
        <v>52</v>
      </c>
      <c r="D45" s="205"/>
      <c r="E45" s="205"/>
      <c r="F45" s="205"/>
      <c r="G45" s="229"/>
      <c r="H45" s="229"/>
      <c r="I45" s="217"/>
      <c r="J45" s="217"/>
      <c r="K45" s="17"/>
      <c r="L45" s="218"/>
      <c r="M45" s="218">
        <v>0.0004</v>
      </c>
      <c r="N45" s="337">
        <f t="shared" si="2"/>
        <v>0</v>
      </c>
      <c r="O45" s="337"/>
      <c r="P45" s="338"/>
      <c r="Q45" s="1"/>
      <c r="R45" s="2"/>
      <c r="S45" s="217"/>
      <c r="T45" s="217"/>
      <c r="U45" s="215" t="s">
        <v>6</v>
      </c>
      <c r="V45" s="217"/>
      <c r="W45" s="217"/>
      <c r="X45" s="217"/>
      <c r="Y45" s="217"/>
      <c r="Z45" s="217"/>
      <c r="AA45" s="217"/>
      <c r="AB45" s="217"/>
      <c r="AC45" s="217"/>
      <c r="AD45" s="217"/>
      <c r="AE45" s="7"/>
      <c r="AF45" s="216"/>
      <c r="AG45" s="326" t="e">
        <f>SUM(AG43:AH44)</f>
        <v>#DIV/0!</v>
      </c>
      <c r="AH45" s="332"/>
    </row>
    <row r="46" spans="1:34" ht="15">
      <c r="A46" s="1"/>
      <c r="B46" s="217"/>
      <c r="C46" s="205" t="s">
        <v>95</v>
      </c>
      <c r="D46" s="205"/>
      <c r="E46" s="205"/>
      <c r="F46" s="205"/>
      <c r="G46" s="229"/>
      <c r="H46" s="229"/>
      <c r="I46" s="217"/>
      <c r="J46" s="217"/>
      <c r="K46" s="17"/>
      <c r="L46" s="218"/>
      <c r="M46" s="218">
        <v>0.0002</v>
      </c>
      <c r="N46" s="337">
        <f t="shared" si="2"/>
        <v>0</v>
      </c>
      <c r="O46" s="337"/>
      <c r="P46" s="338"/>
      <c r="Q46" s="21"/>
      <c r="R46" s="27"/>
      <c r="S46" s="22"/>
      <c r="T46" s="200" t="s">
        <v>57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8"/>
      <c r="AH46" s="29"/>
    </row>
    <row r="47" spans="1:34" ht="15">
      <c r="A47" s="1"/>
      <c r="B47" s="217"/>
      <c r="C47" s="205" t="s">
        <v>87</v>
      </c>
      <c r="D47" s="205"/>
      <c r="E47" s="205"/>
      <c r="F47" s="205"/>
      <c r="G47" s="229"/>
      <c r="H47" s="229"/>
      <c r="I47" s="217"/>
      <c r="J47" s="217"/>
      <c r="K47" s="217"/>
      <c r="L47" s="218">
        <v>0.0042</v>
      </c>
      <c r="M47" s="218">
        <f>IF(C17=1,Valores!L103,0)</f>
        <v>0.0887</v>
      </c>
      <c r="N47" s="337">
        <f t="shared" si="2"/>
        <v>0</v>
      </c>
      <c r="O47" s="337"/>
      <c r="P47" s="338"/>
      <c r="Q47" s="1"/>
      <c r="R47" s="2"/>
      <c r="S47" s="217"/>
      <c r="T47" s="217"/>
      <c r="U47" s="217" t="s">
        <v>58</v>
      </c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355" t="e">
        <f>AG45</f>
        <v>#DIV/0!</v>
      </c>
      <c r="AH47" s="356"/>
    </row>
    <row r="48" spans="1:34" ht="15" customHeight="1">
      <c r="A48" s="1"/>
      <c r="B48" s="217"/>
      <c r="C48" s="16" t="s">
        <v>88</v>
      </c>
      <c r="D48" s="217"/>
      <c r="E48" s="217"/>
      <c r="F48" s="217"/>
      <c r="G48" s="229"/>
      <c r="H48" s="229"/>
      <c r="I48" s="217"/>
      <c r="J48" s="217"/>
      <c r="K48" s="217"/>
      <c r="L48" s="339">
        <f>SUM(M41:M47)</f>
        <v>0.1274</v>
      </c>
      <c r="M48" s="339"/>
      <c r="N48" s="352">
        <f>SUM(N41:P47)</f>
        <v>0</v>
      </c>
      <c r="O48" s="317"/>
      <c r="P48" s="344"/>
      <c r="Q48" s="1"/>
      <c r="R48" s="2"/>
      <c r="S48" s="217"/>
      <c r="T48" s="217"/>
      <c r="U48" s="217" t="s">
        <v>26</v>
      </c>
      <c r="V48" s="217"/>
      <c r="W48" s="217"/>
      <c r="X48" s="217"/>
      <c r="Y48" s="217"/>
      <c r="Z48" s="217"/>
      <c r="AA48" s="217"/>
      <c r="AB48" s="217"/>
      <c r="AC48" s="217"/>
      <c r="AD48" s="217"/>
      <c r="AE48" s="253"/>
      <c r="AF48" s="216"/>
      <c r="AG48" s="333" t="e">
        <f>(AG45*AE48)</f>
        <v>#DIV/0!</v>
      </c>
      <c r="AH48" s="334"/>
    </row>
    <row r="49" spans="1:34" ht="15">
      <c r="A49" s="1"/>
      <c r="B49" s="217"/>
      <c r="C49" s="16" t="s">
        <v>53</v>
      </c>
      <c r="D49" s="217"/>
      <c r="E49" s="217"/>
      <c r="F49" s="217"/>
      <c r="G49" s="229"/>
      <c r="H49" s="229"/>
      <c r="I49" s="217"/>
      <c r="J49" s="217"/>
      <c r="K49" s="217"/>
      <c r="L49" s="339">
        <f>SUM(M27,L38,L48)</f>
        <v>0.7300444444444445</v>
      </c>
      <c r="M49" s="339"/>
      <c r="N49" s="347">
        <f>SUM(N27,N38,N48)</f>
        <v>0</v>
      </c>
      <c r="O49" s="347"/>
      <c r="P49" s="348"/>
      <c r="Q49" s="1"/>
      <c r="R49" s="2"/>
      <c r="S49" s="217"/>
      <c r="T49" s="217"/>
      <c r="U49" s="215" t="s">
        <v>6</v>
      </c>
      <c r="V49" s="215"/>
      <c r="W49" s="217"/>
      <c r="X49" s="217"/>
      <c r="Y49" s="217"/>
      <c r="Z49" s="217"/>
      <c r="AA49" s="217"/>
      <c r="AB49" s="217"/>
      <c r="AC49" s="217"/>
      <c r="AD49" s="217"/>
      <c r="AE49" s="217"/>
      <c r="AF49" s="4"/>
      <c r="AG49" s="326" t="e">
        <f>SUM(AG47:AH48)</f>
        <v>#DIV/0!</v>
      </c>
      <c r="AH49" s="332"/>
    </row>
    <row r="50" spans="1:34" ht="15">
      <c r="A50" s="268" t="s">
        <v>156</v>
      </c>
      <c r="B50" s="22"/>
      <c r="C50" s="269"/>
      <c r="D50" s="22"/>
      <c r="E50" s="22"/>
      <c r="F50" s="22"/>
      <c r="G50" s="50"/>
      <c r="H50" s="50"/>
      <c r="I50" s="22"/>
      <c r="J50" s="22"/>
      <c r="K50" s="22"/>
      <c r="L50" s="270"/>
      <c r="M50" s="270"/>
      <c r="N50" s="290"/>
      <c r="O50" s="290"/>
      <c r="P50" s="291"/>
      <c r="Q50" s="21"/>
      <c r="R50" s="27"/>
      <c r="S50" s="22"/>
      <c r="T50" s="200" t="s">
        <v>24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30"/>
      <c r="AG50" s="31"/>
      <c r="AH50" s="32"/>
    </row>
    <row r="51" spans="1:34" ht="15">
      <c r="A51" s="212" t="s">
        <v>171</v>
      </c>
      <c r="B51" s="256"/>
      <c r="C51" s="16"/>
      <c r="D51" s="256"/>
      <c r="E51" s="256"/>
      <c r="F51" s="255"/>
      <c r="G51" s="258"/>
      <c r="H51" s="260" t="s">
        <v>22</v>
      </c>
      <c r="I51" s="255"/>
      <c r="J51" s="255"/>
      <c r="K51" s="255"/>
      <c r="L51" s="257"/>
      <c r="M51" s="257"/>
      <c r="N51" s="330" t="s">
        <v>23</v>
      </c>
      <c r="O51" s="330"/>
      <c r="P51" s="331"/>
      <c r="Q51" s="1"/>
      <c r="R51" s="2"/>
      <c r="S51" s="217"/>
      <c r="T51" s="5"/>
      <c r="U51" s="217" t="s">
        <v>59</v>
      </c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6"/>
      <c r="AG51" s="326" t="e">
        <f>AG49</f>
        <v>#DIV/0!</v>
      </c>
      <c r="AH51" s="332"/>
    </row>
    <row r="52" spans="1:34" ht="15">
      <c r="A52" s="1"/>
      <c r="B52" s="402"/>
      <c r="C52" s="402"/>
      <c r="D52" s="255"/>
      <c r="E52" s="255"/>
      <c r="F52" s="255"/>
      <c r="G52" s="258"/>
      <c r="H52" s="252"/>
      <c r="I52" s="255"/>
      <c r="J52" s="255"/>
      <c r="K52" s="255"/>
      <c r="L52" s="257"/>
      <c r="M52" s="257"/>
      <c r="N52" s="292">
        <f>(H52*B52)</f>
        <v>0</v>
      </c>
      <c r="O52" s="292"/>
      <c r="P52" s="293"/>
      <c r="Q52" s="1"/>
      <c r="R52" s="2"/>
      <c r="S52" s="217"/>
      <c r="T52" s="5"/>
      <c r="U52" s="217" t="s">
        <v>90</v>
      </c>
      <c r="V52" s="217"/>
      <c r="W52" s="217"/>
      <c r="X52" s="217"/>
      <c r="Y52" s="217"/>
      <c r="Z52" s="217"/>
      <c r="AA52" s="217"/>
      <c r="AB52" s="217"/>
      <c r="AC52" s="217"/>
      <c r="AD52" s="217"/>
      <c r="AE52" s="254"/>
      <c r="AF52" s="216"/>
      <c r="AG52" s="328" t="e">
        <f>(AG$51*AE52)</f>
        <v>#DIV/0!</v>
      </c>
      <c r="AH52" s="329"/>
    </row>
    <row r="53" spans="1:34" ht="15.75" customHeight="1">
      <c r="A53" s="205" t="s">
        <v>172</v>
      </c>
      <c r="B53" s="267"/>
      <c r="C53" s="267"/>
      <c r="D53" s="255"/>
      <c r="E53" s="255"/>
      <c r="F53" s="255"/>
      <c r="G53" s="258"/>
      <c r="H53" s="273"/>
      <c r="I53" s="255"/>
      <c r="J53" s="255"/>
      <c r="K53" s="255"/>
      <c r="L53" s="257"/>
      <c r="M53" s="257"/>
      <c r="N53" s="292">
        <f>(H53*N52)</f>
        <v>0</v>
      </c>
      <c r="O53" s="292"/>
      <c r="P53" s="293"/>
      <c r="Q53" s="1"/>
      <c r="R53" s="2"/>
      <c r="S53" s="217"/>
      <c r="T53" s="5"/>
      <c r="U53" s="217" t="s">
        <v>91</v>
      </c>
      <c r="V53" s="217"/>
      <c r="W53" s="217"/>
      <c r="X53" s="217"/>
      <c r="Y53" s="217"/>
      <c r="Z53" s="217"/>
      <c r="AA53" s="217"/>
      <c r="AB53" s="217"/>
      <c r="AC53" s="217"/>
      <c r="AD53" s="217"/>
      <c r="AE53" s="254"/>
      <c r="AF53" s="216"/>
      <c r="AG53" s="328" t="e">
        <f>(AG$51*AE53)</f>
        <v>#DIV/0!</v>
      </c>
      <c r="AH53" s="329"/>
    </row>
    <row r="54" spans="1:34" ht="15">
      <c r="A54" s="1"/>
      <c r="B54" s="207"/>
      <c r="C54" s="16" t="s">
        <v>173</v>
      </c>
      <c r="D54" s="255"/>
      <c r="E54" s="255"/>
      <c r="F54" s="255"/>
      <c r="G54" s="258"/>
      <c r="H54" s="259"/>
      <c r="I54" s="255"/>
      <c r="J54" s="255"/>
      <c r="K54" s="255"/>
      <c r="L54" s="257"/>
      <c r="M54" s="257"/>
      <c r="N54" s="347">
        <f>(N52-N53)</f>
        <v>0</v>
      </c>
      <c r="O54" s="347"/>
      <c r="P54" s="348"/>
      <c r="Q54" s="1"/>
      <c r="R54" s="2"/>
      <c r="S54" s="217"/>
      <c r="T54" s="217"/>
      <c r="U54" s="217" t="s">
        <v>92</v>
      </c>
      <c r="V54" s="217"/>
      <c r="W54" s="217"/>
      <c r="X54" s="217"/>
      <c r="Y54" s="217"/>
      <c r="Z54" s="217"/>
      <c r="AA54" s="217"/>
      <c r="AB54" s="217"/>
      <c r="AC54" s="217"/>
      <c r="AD54" s="217"/>
      <c r="AE54" s="254"/>
      <c r="AF54" s="218"/>
      <c r="AG54" s="328" t="e">
        <f>(AG$51*AE54)</f>
        <v>#DIV/0!</v>
      </c>
      <c r="AH54" s="329"/>
    </row>
    <row r="55" spans="1:34" ht="15">
      <c r="A55" s="268" t="s">
        <v>177</v>
      </c>
      <c r="B55" s="22"/>
      <c r="C55" s="269"/>
      <c r="D55" s="22"/>
      <c r="E55" s="22"/>
      <c r="F55" s="22"/>
      <c r="G55" s="50"/>
      <c r="H55" s="50"/>
      <c r="I55" s="22"/>
      <c r="J55" s="22"/>
      <c r="K55" s="22"/>
      <c r="L55" s="270"/>
      <c r="M55" s="270"/>
      <c r="N55" s="290"/>
      <c r="O55" s="290"/>
      <c r="P55" s="291"/>
      <c r="Q55" s="1"/>
      <c r="R55" s="2"/>
      <c r="S55" s="217"/>
      <c r="T55" s="217"/>
      <c r="U55" s="217" t="s">
        <v>141</v>
      </c>
      <c r="V55" s="217"/>
      <c r="W55" s="217"/>
      <c r="X55" s="217"/>
      <c r="Y55" s="217"/>
      <c r="Z55" s="217"/>
      <c r="AA55" s="217"/>
      <c r="AB55" s="217"/>
      <c r="AC55" s="217"/>
      <c r="AD55" s="217"/>
      <c r="AE55" s="254"/>
      <c r="AF55" s="218"/>
      <c r="AG55" s="328" t="e">
        <f>(AG$51*AE55)</f>
        <v>#DIV/0!</v>
      </c>
      <c r="AH55" s="329"/>
    </row>
    <row r="56" spans="1:34" ht="15">
      <c r="A56" s="212" t="s">
        <v>178</v>
      </c>
      <c r="B56" s="284"/>
      <c r="C56" s="16"/>
      <c r="D56" s="284"/>
      <c r="E56" s="284"/>
      <c r="F56" s="283"/>
      <c r="G56" s="286"/>
      <c r="H56" s="287" t="s">
        <v>22</v>
      </c>
      <c r="I56" s="283"/>
      <c r="J56" s="283"/>
      <c r="K56" s="283"/>
      <c r="L56" s="285"/>
      <c r="M56" s="285"/>
      <c r="N56" s="330" t="s">
        <v>23</v>
      </c>
      <c r="O56" s="330"/>
      <c r="P56" s="331"/>
      <c r="Q56" s="1"/>
      <c r="R56" s="2"/>
      <c r="S56" s="217"/>
      <c r="T56" s="217"/>
      <c r="U56" s="215" t="s">
        <v>135</v>
      </c>
      <c r="V56" s="215"/>
      <c r="W56" s="215"/>
      <c r="X56" s="217"/>
      <c r="Y56" s="217"/>
      <c r="Z56" s="217"/>
      <c r="AA56" s="217"/>
      <c r="AB56" s="217"/>
      <c r="AC56" s="217"/>
      <c r="AD56" s="6"/>
      <c r="AE56" s="6">
        <f>SUM(AE52:AE55)</f>
        <v>0</v>
      </c>
      <c r="AF56" s="219"/>
      <c r="AG56" s="347" t="e">
        <f>SUM(AG52:AH55)</f>
        <v>#DIV/0!</v>
      </c>
      <c r="AH56" s="348"/>
    </row>
    <row r="57" spans="1:34" ht="15.75" thickBot="1">
      <c r="A57" s="1"/>
      <c r="B57" s="402"/>
      <c r="C57" s="402"/>
      <c r="D57" s="283"/>
      <c r="E57" s="283"/>
      <c r="F57" s="283"/>
      <c r="G57" s="286"/>
      <c r="H57" s="252"/>
      <c r="I57" s="283"/>
      <c r="J57" s="283"/>
      <c r="K57" s="283"/>
      <c r="L57" s="285"/>
      <c r="M57" s="285"/>
      <c r="N57" s="292">
        <f>(H57*B57)</f>
        <v>0</v>
      </c>
      <c r="O57" s="292"/>
      <c r="P57" s="293"/>
      <c r="Q57" s="1"/>
      <c r="R57" s="2"/>
      <c r="S57" s="217"/>
      <c r="T57" s="217"/>
      <c r="U57" s="217"/>
      <c r="V57" s="206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8"/>
    </row>
    <row r="58" spans="1:34" ht="15.75" thickBot="1">
      <c r="A58" s="1"/>
      <c r="B58" s="283"/>
      <c r="C58" s="205" t="s">
        <v>179</v>
      </c>
      <c r="D58" s="283"/>
      <c r="E58" s="283"/>
      <c r="F58" s="283"/>
      <c r="G58" s="286"/>
      <c r="H58" s="568"/>
      <c r="I58" s="283"/>
      <c r="J58" s="283"/>
      <c r="K58" s="283"/>
      <c r="L58" s="285"/>
      <c r="M58" s="285"/>
      <c r="N58" s="292">
        <f>(H58*N16)</f>
        <v>0</v>
      </c>
      <c r="O58" s="292"/>
      <c r="P58" s="293"/>
      <c r="Q58" s="196"/>
      <c r="R58" s="197"/>
      <c r="S58" s="198"/>
      <c r="T58" s="199" t="s">
        <v>163</v>
      </c>
      <c r="U58" s="199"/>
      <c r="V58" s="199"/>
      <c r="W58" s="199"/>
      <c r="X58" s="199"/>
      <c r="Y58" s="199"/>
      <c r="Z58" s="199"/>
      <c r="AA58" s="189"/>
      <c r="AB58" s="189"/>
      <c r="AC58" s="198"/>
      <c r="AD58" s="198"/>
      <c r="AE58" s="198"/>
      <c r="AF58" s="198"/>
      <c r="AG58" s="357" t="e">
        <f>SUM(AG51,AG56)</f>
        <v>#DIV/0!</v>
      </c>
      <c r="AH58" s="346"/>
    </row>
    <row r="59" spans="1:34" ht="15.75" thickBot="1">
      <c r="A59" s="276"/>
      <c r="B59" s="277"/>
      <c r="C59" s="278" t="s">
        <v>180</v>
      </c>
      <c r="D59" s="277"/>
      <c r="E59" s="277"/>
      <c r="F59" s="277"/>
      <c r="G59" s="101"/>
      <c r="H59" s="279"/>
      <c r="I59" s="277"/>
      <c r="J59" s="277"/>
      <c r="K59" s="277"/>
      <c r="L59" s="280"/>
      <c r="M59" s="280"/>
      <c r="N59" s="294">
        <f>(N57-N58)</f>
        <v>0</v>
      </c>
      <c r="O59" s="294"/>
      <c r="P59" s="295"/>
      <c r="Q59" s="209"/>
      <c r="R59" s="210"/>
      <c r="S59" s="9"/>
      <c r="T59" s="211" t="s">
        <v>164</v>
      </c>
      <c r="U59" s="211"/>
      <c r="V59" s="211"/>
      <c r="W59" s="211"/>
      <c r="X59" s="211"/>
      <c r="Y59" s="211"/>
      <c r="Z59" s="211"/>
      <c r="AA59" s="10"/>
      <c r="AB59" s="10"/>
      <c r="AC59" s="9"/>
      <c r="AD59" s="9"/>
      <c r="AE59" s="9"/>
      <c r="AF59" s="345" t="e">
        <f>(AG58*3)</f>
        <v>#DIV/0!</v>
      </c>
      <c r="AG59" s="345"/>
      <c r="AH59" s="346"/>
    </row>
    <row r="60" spans="1:34" ht="15.75" thickBot="1">
      <c r="A60" s="281"/>
      <c r="B60" s="282" t="s">
        <v>157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02">
        <f>SUM(N16,N49,N54,N59)</f>
        <v>0</v>
      </c>
      <c r="O60" s="303"/>
      <c r="P60" s="304"/>
      <c r="Q60" s="193"/>
      <c r="R60" s="9"/>
      <c r="S60" s="9"/>
      <c r="T60" s="10" t="s">
        <v>74</v>
      </c>
      <c r="U60" s="10"/>
      <c r="V60" s="10"/>
      <c r="W60" s="10"/>
      <c r="X60" s="10"/>
      <c r="Y60" s="10"/>
      <c r="Z60" s="10"/>
      <c r="AA60" s="9"/>
      <c r="AB60" s="9"/>
      <c r="AC60" s="9"/>
      <c r="AD60" s="9"/>
      <c r="AE60" s="9"/>
      <c r="AF60" s="9"/>
      <c r="AG60" s="353" t="e">
        <f>(AF59/500)</f>
        <v>#DIV/0!</v>
      </c>
      <c r="AH60" s="354"/>
    </row>
    <row r="61" spans="17:34" ht="15"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</row>
    <row r="62" spans="17:18" ht="15">
      <c r="Q62" s="58"/>
      <c r="R62" s="58"/>
    </row>
    <row r="63" spans="17:18" ht="15">
      <c r="Q63" s="58"/>
      <c r="R63" s="58"/>
    </row>
    <row r="64" spans="17:18" ht="15">
      <c r="Q64" s="58"/>
      <c r="R64" s="58"/>
    </row>
    <row r="65" spans="17:18" ht="15">
      <c r="Q65" s="58"/>
      <c r="R65" s="58"/>
    </row>
    <row r="66" spans="17:18" ht="15">
      <c r="Q66" s="58"/>
      <c r="R66" s="58"/>
    </row>
    <row r="67" spans="17:18" ht="15">
      <c r="Q67" s="58"/>
      <c r="R67" s="58"/>
    </row>
    <row r="68" spans="17:18" ht="15">
      <c r="Q68" s="58"/>
      <c r="R68" s="58"/>
    </row>
    <row r="69" spans="17:18" ht="15">
      <c r="Q69" s="58"/>
      <c r="R69" s="58"/>
    </row>
    <row r="70" spans="17:34" ht="15"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</row>
    <row r="71" spans="17:34" ht="15"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</row>
  </sheetData>
  <sheetProtection password="CC25" sheet="1" selectLockedCells="1"/>
  <mergeCells count="148">
    <mergeCell ref="B52:C52"/>
    <mergeCell ref="N56:P56"/>
    <mergeCell ref="A18:P18"/>
    <mergeCell ref="N20:P20"/>
    <mergeCell ref="N22:P22"/>
    <mergeCell ref="N19:P19"/>
    <mergeCell ref="N27:P27"/>
    <mergeCell ref="N26:P26"/>
    <mergeCell ref="N42:P42"/>
    <mergeCell ref="N43:P43"/>
    <mergeCell ref="B15:C15"/>
    <mergeCell ref="N16:P16"/>
    <mergeCell ref="AF32:AH32"/>
    <mergeCell ref="AF33:AH33"/>
    <mergeCell ref="AF36:AH36"/>
    <mergeCell ref="AF37:AH37"/>
    <mergeCell ref="AG19:AH19"/>
    <mergeCell ref="AB28:AD28"/>
    <mergeCell ref="AG15:AH15"/>
    <mergeCell ref="AG17:AH17"/>
    <mergeCell ref="AF30:AH30"/>
    <mergeCell ref="AF31:AH31"/>
    <mergeCell ref="N11:P11"/>
    <mergeCell ref="N23:P23"/>
    <mergeCell ref="N24:P24"/>
    <mergeCell ref="N12:P12"/>
    <mergeCell ref="N17:P17"/>
    <mergeCell ref="N15:P15"/>
    <mergeCell ref="AB29:AD29"/>
    <mergeCell ref="AB30:AD30"/>
    <mergeCell ref="AB31:AD31"/>
    <mergeCell ref="AB32:AD32"/>
    <mergeCell ref="AB33:AD33"/>
    <mergeCell ref="AB34:AD34"/>
    <mergeCell ref="U10:V10"/>
    <mergeCell ref="AG8:AH8"/>
    <mergeCell ref="AG9:AH9"/>
    <mergeCell ref="AG10:AH10"/>
    <mergeCell ref="AG13:AH13"/>
    <mergeCell ref="AG14:AH14"/>
    <mergeCell ref="AG18:AH18"/>
    <mergeCell ref="AG12:AH12"/>
    <mergeCell ref="AF26:AH26"/>
    <mergeCell ref="AF23:AH23"/>
    <mergeCell ref="AF24:AH24"/>
    <mergeCell ref="AF21:AH21"/>
    <mergeCell ref="AF22:AH22"/>
    <mergeCell ref="A1:P1"/>
    <mergeCell ref="AF1:AH1"/>
    <mergeCell ref="AF3:AH3"/>
    <mergeCell ref="U4:AE4"/>
    <mergeCell ref="AF4:AH4"/>
    <mergeCell ref="U6:V6"/>
    <mergeCell ref="AF6:AH6"/>
    <mergeCell ref="U5:AE5"/>
    <mergeCell ref="AF5:AH5"/>
    <mergeCell ref="A2:P2"/>
    <mergeCell ref="AG58:AH58"/>
    <mergeCell ref="AG51:AH51"/>
    <mergeCell ref="AG54:AH54"/>
    <mergeCell ref="AG56:AH56"/>
    <mergeCell ref="AG48:AH48"/>
    <mergeCell ref="AB35:AD35"/>
    <mergeCell ref="AB36:AD36"/>
    <mergeCell ref="AB38:AD38"/>
    <mergeCell ref="AB39:AD39"/>
    <mergeCell ref="AB40:AD40"/>
    <mergeCell ref="AG60:AH60"/>
    <mergeCell ref="N50:P50"/>
    <mergeCell ref="L48:M48"/>
    <mergeCell ref="L49:M49"/>
    <mergeCell ref="N49:P49"/>
    <mergeCell ref="N45:P45"/>
    <mergeCell ref="N46:P46"/>
    <mergeCell ref="N47:P47"/>
    <mergeCell ref="AG49:AH49"/>
    <mergeCell ref="AG47:AH47"/>
    <mergeCell ref="AF59:AH59"/>
    <mergeCell ref="N54:P54"/>
    <mergeCell ref="AF25:AH25"/>
    <mergeCell ref="AF29:AH29"/>
    <mergeCell ref="AF34:AH34"/>
    <mergeCell ref="AG55:AH55"/>
    <mergeCell ref="AF39:AH39"/>
    <mergeCell ref="N35:P35"/>
    <mergeCell ref="AB37:AD37"/>
    <mergeCell ref="N48:P48"/>
    <mergeCell ref="AF41:AH41"/>
    <mergeCell ref="N44:P44"/>
    <mergeCell ref="A40:P40"/>
    <mergeCell ref="N41:P41"/>
    <mergeCell ref="J37:M37"/>
    <mergeCell ref="N37:P37"/>
    <mergeCell ref="L38:M38"/>
    <mergeCell ref="N38:P38"/>
    <mergeCell ref="AF38:AH38"/>
    <mergeCell ref="AF40:AH40"/>
    <mergeCell ref="AG43:AH43"/>
    <mergeCell ref="AG52:AH52"/>
    <mergeCell ref="AG53:AH53"/>
    <mergeCell ref="N51:P51"/>
    <mergeCell ref="N52:P52"/>
    <mergeCell ref="AG45:AH45"/>
    <mergeCell ref="AG44:AH44"/>
    <mergeCell ref="N53:P53"/>
    <mergeCell ref="C3:J3"/>
    <mergeCell ref="M3:P3"/>
    <mergeCell ref="C4:J4"/>
    <mergeCell ref="N4:P4"/>
    <mergeCell ref="F5:P5"/>
    <mergeCell ref="G6:P6"/>
    <mergeCell ref="N13:P13"/>
    <mergeCell ref="B14:C14"/>
    <mergeCell ref="F14:G14"/>
    <mergeCell ref="N14:P14"/>
    <mergeCell ref="B7:E7"/>
    <mergeCell ref="J7:M7"/>
    <mergeCell ref="E8:H8"/>
    <mergeCell ref="E9:H9"/>
    <mergeCell ref="A10:P10"/>
    <mergeCell ref="H13:J13"/>
    <mergeCell ref="N21:P21"/>
    <mergeCell ref="N28:P28"/>
    <mergeCell ref="J30:M30"/>
    <mergeCell ref="N30:P30"/>
    <mergeCell ref="N25:P25"/>
    <mergeCell ref="H14:J14"/>
    <mergeCell ref="H15:J15"/>
    <mergeCell ref="N60:P60"/>
    <mergeCell ref="J31:M31"/>
    <mergeCell ref="A29:P29"/>
    <mergeCell ref="N31:P31"/>
    <mergeCell ref="J32:M32"/>
    <mergeCell ref="N32:P32"/>
    <mergeCell ref="J33:M33"/>
    <mergeCell ref="N33:P33"/>
    <mergeCell ref="J34:M34"/>
    <mergeCell ref="N34:P34"/>
    <mergeCell ref="Q26:AD26"/>
    <mergeCell ref="N55:P55"/>
    <mergeCell ref="B57:C57"/>
    <mergeCell ref="N57:P57"/>
    <mergeCell ref="N58:P58"/>
    <mergeCell ref="N59:P59"/>
    <mergeCell ref="T41:Y41"/>
    <mergeCell ref="J35:M35"/>
    <mergeCell ref="J36:M36"/>
    <mergeCell ref="N36:P36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2"/>
  <sheetViews>
    <sheetView showGridLines="0" zoomScalePageLayoutView="0" workbookViewId="0" topLeftCell="A1">
      <selection activeCell="B53" sqref="B53:C53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58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  <c r="Q1" s="190"/>
      <c r="R1" s="36"/>
      <c r="S1" s="37" t="s">
        <v>1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1"/>
      <c r="AG1" s="361"/>
      <c r="AH1" s="362"/>
    </row>
    <row r="2" spans="1:34" ht="15">
      <c r="A2" s="425" t="s">
        <v>2</v>
      </c>
      <c r="B2" s="426"/>
      <c r="C2" s="426"/>
      <c r="D2" s="426"/>
      <c r="E2" s="426"/>
      <c r="F2" s="428" t="s">
        <v>170</v>
      </c>
      <c r="G2" s="428"/>
      <c r="H2" s="428"/>
      <c r="I2" s="428"/>
      <c r="J2" s="229"/>
      <c r="K2" s="229"/>
      <c r="L2" s="229"/>
      <c r="M2" s="229"/>
      <c r="N2" s="229"/>
      <c r="O2" s="229"/>
      <c r="P2" s="39"/>
      <c r="Q2" s="201" t="s">
        <v>129</v>
      </c>
      <c r="R2" s="40"/>
      <c r="S2" s="41"/>
      <c r="T2" s="42"/>
      <c r="U2" s="42"/>
      <c r="V2" s="42"/>
      <c r="W2" s="42"/>
      <c r="X2" s="42"/>
      <c r="Y2" s="22"/>
      <c r="Z2" s="22"/>
      <c r="AA2" s="22"/>
      <c r="AB2" s="22"/>
      <c r="AC2" s="22"/>
      <c r="AD2" s="22"/>
      <c r="AE2" s="22"/>
      <c r="AF2" s="226"/>
      <c r="AG2" s="226"/>
      <c r="AH2" s="203"/>
    </row>
    <row r="3" spans="1:34" ht="15">
      <c r="A3" s="425" t="s">
        <v>54</v>
      </c>
      <c r="B3" s="426"/>
      <c r="C3" s="426"/>
      <c r="D3" s="426"/>
      <c r="E3" s="426"/>
      <c r="F3" s="428" t="s">
        <v>170</v>
      </c>
      <c r="G3" s="428"/>
      <c r="H3" s="428"/>
      <c r="I3" s="428"/>
      <c r="J3" s="229"/>
      <c r="K3" s="229"/>
      <c r="L3" s="229"/>
      <c r="M3" s="229"/>
      <c r="N3" s="229"/>
      <c r="O3" s="229"/>
      <c r="P3" s="39"/>
      <c r="Q3" s="1"/>
      <c r="R3" s="2"/>
      <c r="S3" s="217"/>
      <c r="T3" s="15" t="s">
        <v>3</v>
      </c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363"/>
      <c r="AG3" s="363"/>
      <c r="AH3" s="364"/>
    </row>
    <row r="4" spans="1:34" ht="15">
      <c r="A4" s="431" t="s">
        <v>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3"/>
      <c r="Q4" s="1"/>
      <c r="R4" s="2"/>
      <c r="S4" s="223"/>
      <c r="T4" s="223"/>
      <c r="U4" s="365" t="s">
        <v>4</v>
      </c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434">
        <v>7</v>
      </c>
      <c r="AG4" s="434"/>
      <c r="AH4" s="435"/>
    </row>
    <row r="5" spans="1:34" ht="15">
      <c r="A5" s="436" t="s">
        <v>70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8"/>
      <c r="Q5" s="1"/>
      <c r="R5" s="2"/>
      <c r="S5" s="223"/>
      <c r="T5" s="223"/>
      <c r="U5" s="365" t="s">
        <v>5</v>
      </c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439">
        <v>2.97</v>
      </c>
      <c r="AG5" s="439"/>
      <c r="AH5" s="440"/>
    </row>
    <row r="6" spans="1:54" ht="15">
      <c r="A6" s="436" t="s">
        <v>71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8"/>
      <c r="Q6" s="1"/>
      <c r="R6" s="2"/>
      <c r="S6" s="224"/>
      <c r="T6" s="224"/>
      <c r="U6" s="368" t="s">
        <v>6</v>
      </c>
      <c r="V6" s="368"/>
      <c r="W6" s="217"/>
      <c r="X6" s="217"/>
      <c r="Y6" s="217"/>
      <c r="Z6" s="217"/>
      <c r="AA6" s="217"/>
      <c r="AB6" s="217"/>
      <c r="AC6" s="217"/>
      <c r="AD6" s="217"/>
      <c r="AE6" s="217"/>
      <c r="AF6" s="414">
        <f>(AF5/AF4)</f>
        <v>0.4242857142857143</v>
      </c>
      <c r="AG6" s="414"/>
      <c r="AH6" s="415"/>
      <c r="BB6" s="48" t="s">
        <v>89</v>
      </c>
    </row>
    <row r="7" spans="1:54" ht="15">
      <c r="A7" s="431" t="s">
        <v>8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3"/>
      <c r="Q7" s="1"/>
      <c r="R7" s="217"/>
      <c r="S7" s="217"/>
      <c r="T7" s="15" t="s">
        <v>76</v>
      </c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31"/>
      <c r="AH7" s="232"/>
      <c r="BB7" s="48" t="s">
        <v>137</v>
      </c>
    </row>
    <row r="8" spans="1:34" ht="15">
      <c r="A8" s="425" t="s">
        <v>9</v>
      </c>
      <c r="B8" s="426"/>
      <c r="C8" s="426"/>
      <c r="D8" s="426"/>
      <c r="E8" s="426"/>
      <c r="F8" s="426"/>
      <c r="G8" s="426"/>
      <c r="H8" s="426" t="s">
        <v>72</v>
      </c>
      <c r="I8" s="426"/>
      <c r="J8" s="426"/>
      <c r="K8" s="426"/>
      <c r="L8" s="229"/>
      <c r="M8" s="229"/>
      <c r="N8" s="229"/>
      <c r="O8" s="229"/>
      <c r="P8" s="39"/>
      <c r="Q8" s="1"/>
      <c r="R8" s="2"/>
      <c r="S8" s="217"/>
      <c r="T8" s="217"/>
      <c r="U8" s="217" t="s">
        <v>77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441">
        <v>0.001</v>
      </c>
      <c r="AH8" s="442"/>
    </row>
    <row r="9" spans="1:34" ht="15">
      <c r="A9" s="425" t="s">
        <v>10</v>
      </c>
      <c r="B9" s="426"/>
      <c r="C9" s="426"/>
      <c r="D9" s="426"/>
      <c r="E9" s="426"/>
      <c r="F9" s="426"/>
      <c r="G9" s="426"/>
      <c r="H9" s="427">
        <v>1162.21</v>
      </c>
      <c r="I9" s="427"/>
      <c r="J9" s="427"/>
      <c r="K9" s="230"/>
      <c r="L9" s="229"/>
      <c r="M9" s="229"/>
      <c r="N9" s="229"/>
      <c r="O9" s="229"/>
      <c r="P9" s="39"/>
      <c r="Q9" s="1"/>
      <c r="R9" s="2"/>
      <c r="S9" s="217"/>
      <c r="T9" s="217"/>
      <c r="U9" s="217" t="s">
        <v>78</v>
      </c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416">
        <v>15.02</v>
      </c>
      <c r="AH9" s="417"/>
    </row>
    <row r="10" spans="1:34" ht="15">
      <c r="A10" s="425" t="s">
        <v>11</v>
      </c>
      <c r="B10" s="426"/>
      <c r="C10" s="426"/>
      <c r="D10" s="426"/>
      <c r="E10" s="426"/>
      <c r="F10" s="426"/>
      <c r="G10" s="426"/>
      <c r="H10" s="426" t="s">
        <v>73</v>
      </c>
      <c r="I10" s="426"/>
      <c r="J10" s="426"/>
      <c r="K10" s="426"/>
      <c r="L10" s="229"/>
      <c r="M10" s="229"/>
      <c r="N10" s="229"/>
      <c r="O10" s="229"/>
      <c r="P10" s="39"/>
      <c r="Q10" s="1"/>
      <c r="R10" s="2"/>
      <c r="S10" s="217"/>
      <c r="T10" s="217"/>
      <c r="U10" s="317" t="s">
        <v>6</v>
      </c>
      <c r="V10" s="317"/>
      <c r="W10" s="217"/>
      <c r="X10" s="217"/>
      <c r="Y10" s="217"/>
      <c r="Z10" s="217"/>
      <c r="AA10" s="217"/>
      <c r="AB10" s="217"/>
      <c r="AC10" s="217"/>
      <c r="AD10" s="217"/>
      <c r="AE10" s="217"/>
      <c r="AF10" s="11"/>
      <c r="AG10" s="419">
        <f>(AG8*AG9)</f>
        <v>0.01502</v>
      </c>
      <c r="AH10" s="420"/>
    </row>
    <row r="11" spans="1:34" ht="15">
      <c r="A11" s="425" t="s">
        <v>12</v>
      </c>
      <c r="B11" s="426"/>
      <c r="C11" s="426"/>
      <c r="D11" s="426"/>
      <c r="E11" s="426"/>
      <c r="F11" s="426"/>
      <c r="G11" s="426"/>
      <c r="H11" s="428">
        <v>2016</v>
      </c>
      <c r="I11" s="428"/>
      <c r="J11" s="428"/>
      <c r="K11" s="230"/>
      <c r="L11" s="229"/>
      <c r="M11" s="229"/>
      <c r="N11" s="229"/>
      <c r="O11" s="229"/>
      <c r="P11" s="39"/>
      <c r="Q11" s="1"/>
      <c r="R11" s="2"/>
      <c r="S11" s="217"/>
      <c r="T11" s="15" t="s">
        <v>79</v>
      </c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8"/>
    </row>
    <row r="12" spans="1:34" ht="15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392"/>
      <c r="O12" s="392"/>
      <c r="P12" s="393"/>
      <c r="Q12" s="1"/>
      <c r="R12" s="2"/>
      <c r="S12" s="217"/>
      <c r="T12" s="217"/>
      <c r="U12" s="217" t="s">
        <v>169</v>
      </c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429">
        <v>80000</v>
      </c>
      <c r="AH12" s="430"/>
    </row>
    <row r="13" spans="1:34" ht="15">
      <c r="A13" s="21"/>
      <c r="B13" s="200" t="s">
        <v>20</v>
      </c>
      <c r="C13" s="47"/>
      <c r="D13" s="47"/>
      <c r="E13" s="47"/>
      <c r="F13" s="22"/>
      <c r="G13" s="22"/>
      <c r="H13" s="22"/>
      <c r="I13" s="22"/>
      <c r="J13" s="22"/>
      <c r="K13" s="22"/>
      <c r="L13" s="22"/>
      <c r="M13" s="22"/>
      <c r="N13" s="394"/>
      <c r="O13" s="394"/>
      <c r="P13" s="395"/>
      <c r="Q13" s="1"/>
      <c r="R13" s="2"/>
      <c r="S13" s="217"/>
      <c r="T13" s="217"/>
      <c r="U13" s="217" t="s">
        <v>80</v>
      </c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429">
        <v>4</v>
      </c>
      <c r="AH13" s="430"/>
    </row>
    <row r="14" spans="1:34" ht="15">
      <c r="A14" s="1"/>
      <c r="B14" s="206" t="s">
        <v>162</v>
      </c>
      <c r="C14" s="18"/>
      <c r="D14" s="217"/>
      <c r="E14" s="204" t="s">
        <v>22</v>
      </c>
      <c r="F14" s="215"/>
      <c r="G14" s="18"/>
      <c r="H14" s="317" t="s">
        <v>161</v>
      </c>
      <c r="I14" s="317"/>
      <c r="J14" s="317"/>
      <c r="K14" s="204"/>
      <c r="L14" s="204"/>
      <c r="M14" s="204"/>
      <c r="N14" s="306" t="s">
        <v>23</v>
      </c>
      <c r="O14" s="306"/>
      <c r="P14" s="307"/>
      <c r="Q14" s="1"/>
      <c r="R14" s="2"/>
      <c r="S14" s="217"/>
      <c r="T14" s="217"/>
      <c r="U14" s="217" t="s">
        <v>81</v>
      </c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416">
        <v>540.93</v>
      </c>
      <c r="AH14" s="417"/>
    </row>
    <row r="15" spans="1:34" ht="15">
      <c r="A15" s="1"/>
      <c r="B15" s="310" t="s">
        <v>55</v>
      </c>
      <c r="C15" s="310"/>
      <c r="D15" s="18"/>
      <c r="E15" s="18">
        <v>1</v>
      </c>
      <c r="F15" s="299"/>
      <c r="G15" s="299"/>
      <c r="H15" s="418">
        <v>1162.21</v>
      </c>
      <c r="I15" s="418"/>
      <c r="J15" s="418"/>
      <c r="K15" s="217"/>
      <c r="L15" s="217"/>
      <c r="M15" s="217"/>
      <c r="N15" s="292">
        <f>(E15*H15)</f>
        <v>1162.21</v>
      </c>
      <c r="O15" s="292"/>
      <c r="P15" s="293"/>
      <c r="Q15" s="1"/>
      <c r="R15" s="2"/>
      <c r="S15" s="217"/>
      <c r="T15" s="217"/>
      <c r="U15" s="12" t="s">
        <v>82</v>
      </c>
      <c r="V15" s="12"/>
      <c r="W15" s="12"/>
      <c r="X15" s="12"/>
      <c r="Y15" s="12"/>
      <c r="Z15" s="12"/>
      <c r="AA15" s="217"/>
      <c r="AB15" s="217"/>
      <c r="AC15" s="217"/>
      <c r="AD15" s="217"/>
      <c r="AE15" s="217"/>
      <c r="AF15" s="217"/>
      <c r="AG15" s="419">
        <f>(AG14*AG13)/AG12</f>
        <v>0.027046499999999998</v>
      </c>
      <c r="AH15" s="420"/>
    </row>
    <row r="16" spans="1:34" ht="15">
      <c r="A16" s="1"/>
      <c r="B16" s="310" t="s">
        <v>85</v>
      </c>
      <c r="C16" s="310"/>
      <c r="D16" s="18"/>
      <c r="E16" s="18">
        <v>1</v>
      </c>
      <c r="F16" s="217"/>
      <c r="G16" s="217"/>
      <c r="H16" s="418">
        <v>1660.03</v>
      </c>
      <c r="I16" s="418"/>
      <c r="J16" s="418"/>
      <c r="K16" s="217"/>
      <c r="L16" s="217"/>
      <c r="M16" s="217"/>
      <c r="N16" s="292">
        <f>(E16*H16)</f>
        <v>1660.03</v>
      </c>
      <c r="O16" s="292"/>
      <c r="P16" s="293"/>
      <c r="Q16" s="1"/>
      <c r="R16" s="2"/>
      <c r="S16" s="217"/>
      <c r="T16" s="15" t="s">
        <v>83</v>
      </c>
      <c r="U16" s="217"/>
      <c r="V16" s="217"/>
      <c r="W16" s="217"/>
      <c r="X16" s="217"/>
      <c r="Y16" s="217"/>
      <c r="Z16" s="217"/>
      <c r="AA16" s="13"/>
      <c r="AB16" s="13"/>
      <c r="AC16" s="217"/>
      <c r="AD16" s="217"/>
      <c r="AE16" s="217"/>
      <c r="AF16" s="217"/>
      <c r="AG16" s="228"/>
      <c r="AH16" s="14"/>
    </row>
    <row r="17" spans="1:34" ht="15">
      <c r="A17" s="1"/>
      <c r="B17" s="217"/>
      <c r="C17" s="217"/>
      <c r="D17" s="225"/>
      <c r="E17" s="225"/>
      <c r="F17" s="217"/>
      <c r="G17" s="217"/>
      <c r="H17" s="217"/>
      <c r="I17" s="217"/>
      <c r="J17" s="217"/>
      <c r="K17" s="217"/>
      <c r="L17" s="217"/>
      <c r="M17" s="217"/>
      <c r="N17" s="347">
        <f>SUM(N15:P16)</f>
        <v>2822.24</v>
      </c>
      <c r="O17" s="347"/>
      <c r="P17" s="348"/>
      <c r="Q17" s="1"/>
      <c r="R17" s="2"/>
      <c r="S17" s="217"/>
      <c r="T17" s="217"/>
      <c r="U17" s="217" t="s">
        <v>84</v>
      </c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421">
        <v>5000</v>
      </c>
      <c r="AH17" s="422"/>
    </row>
    <row r="18" spans="1:34" ht="15">
      <c r="A18" s="48"/>
      <c r="B18" s="49"/>
      <c r="C18" s="251">
        <v>1</v>
      </c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396"/>
      <c r="O18" s="396"/>
      <c r="P18" s="397"/>
      <c r="Q18" s="1"/>
      <c r="R18" s="2"/>
      <c r="S18" s="217"/>
      <c r="T18" s="217"/>
      <c r="U18" s="217" t="s">
        <v>134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423">
        <v>0.1599</v>
      </c>
      <c r="AH18" s="424"/>
    </row>
    <row r="19" spans="1:34" ht="15">
      <c r="A19" s="403" t="s">
        <v>27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5"/>
      <c r="Q19" s="1"/>
      <c r="R19" s="2"/>
      <c r="S19" s="224"/>
      <c r="T19" s="224"/>
      <c r="U19" s="224" t="s">
        <v>6</v>
      </c>
      <c r="V19" s="224"/>
      <c r="W19" s="217"/>
      <c r="X19" s="217"/>
      <c r="Y19" s="217"/>
      <c r="Z19" s="217"/>
      <c r="AA19" s="217"/>
      <c r="AB19" s="217"/>
      <c r="AC19" s="217"/>
      <c r="AD19" s="217"/>
      <c r="AE19" s="217"/>
      <c r="AF19" s="227"/>
      <c r="AG19" s="414">
        <f>AG18</f>
        <v>0.1599</v>
      </c>
      <c r="AH19" s="415"/>
    </row>
    <row r="20" spans="1:34" ht="15">
      <c r="A20" s="1"/>
      <c r="B20" s="217"/>
      <c r="C20" s="217" t="s">
        <v>28</v>
      </c>
      <c r="D20" s="217"/>
      <c r="E20" s="217"/>
      <c r="F20" s="217"/>
      <c r="G20" s="229"/>
      <c r="H20" s="229"/>
      <c r="I20" s="217"/>
      <c r="J20" s="7"/>
      <c r="K20" s="7"/>
      <c r="L20" s="7">
        <v>0.2</v>
      </c>
      <c r="M20" s="216">
        <f>IF($C$18=1,Valores!L75,0)</f>
        <v>0.2</v>
      </c>
      <c r="N20" s="300">
        <f>(N$17*M20)</f>
        <v>564.448</v>
      </c>
      <c r="O20" s="300"/>
      <c r="P20" s="301"/>
      <c r="Q20" s="1"/>
      <c r="R20" s="2"/>
      <c r="S20" s="217"/>
      <c r="T20" s="15" t="s">
        <v>14</v>
      </c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8"/>
    </row>
    <row r="21" spans="1:34" ht="15">
      <c r="A21" s="1"/>
      <c r="B21" s="217"/>
      <c r="C21" s="217" t="s">
        <v>29</v>
      </c>
      <c r="D21" s="217"/>
      <c r="E21" s="217"/>
      <c r="F21" s="217"/>
      <c r="G21" s="229"/>
      <c r="H21" s="229"/>
      <c r="I21" s="217"/>
      <c r="J21" s="216"/>
      <c r="K21" s="216"/>
      <c r="L21" s="216">
        <v>0.015</v>
      </c>
      <c r="M21" s="216">
        <f>IF($C$18=1,Valores!L76,0)</f>
        <v>0.015</v>
      </c>
      <c r="N21" s="300">
        <f aca="true" t="shared" si="0" ref="N21:N27">(N$17*M21)</f>
        <v>42.3336</v>
      </c>
      <c r="O21" s="300"/>
      <c r="P21" s="301"/>
      <c r="Q21" s="1"/>
      <c r="R21" s="2"/>
      <c r="S21" s="217"/>
      <c r="T21" s="5"/>
      <c r="U21" s="217" t="s">
        <v>15</v>
      </c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384">
        <f>SUM(AF6,AG10,AG15,AG19)</f>
        <v>0.6262522142857143</v>
      </c>
      <c r="AG21" s="384"/>
      <c r="AH21" s="385"/>
    </row>
    <row r="22" spans="1:34" ht="15">
      <c r="A22" s="1"/>
      <c r="B22" s="217"/>
      <c r="C22" s="217" t="s">
        <v>30</v>
      </c>
      <c r="D22" s="217"/>
      <c r="E22" s="217"/>
      <c r="F22" s="217"/>
      <c r="G22" s="229"/>
      <c r="H22" s="229"/>
      <c r="I22" s="217"/>
      <c r="J22" s="216"/>
      <c r="K22" s="216"/>
      <c r="L22" s="216">
        <v>0.01</v>
      </c>
      <c r="M22" s="216">
        <f>IF($C$18=1,Valores!L77,0)</f>
        <v>0.01</v>
      </c>
      <c r="N22" s="300">
        <f t="shared" si="0"/>
        <v>28.222399999999997</v>
      </c>
      <c r="O22" s="300"/>
      <c r="P22" s="301"/>
      <c r="Q22" s="1"/>
      <c r="R22" s="2"/>
      <c r="S22" s="217"/>
      <c r="T22" s="5"/>
      <c r="U22" s="217" t="s">
        <v>16</v>
      </c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382">
        <v>25</v>
      </c>
      <c r="AG22" s="382"/>
      <c r="AH22" s="383"/>
    </row>
    <row r="23" spans="1:34" ht="15">
      <c r="A23" s="1"/>
      <c r="B23" s="217"/>
      <c r="C23" s="217" t="s">
        <v>31</v>
      </c>
      <c r="D23" s="217"/>
      <c r="E23" s="217"/>
      <c r="F23" s="217"/>
      <c r="G23" s="229"/>
      <c r="H23" s="229"/>
      <c r="I23" s="217"/>
      <c r="J23" s="216"/>
      <c r="K23" s="216"/>
      <c r="L23" s="216">
        <v>0.002</v>
      </c>
      <c r="M23" s="216">
        <f>IF($C$18=1,Valores!L78,0)</f>
        <v>0.002</v>
      </c>
      <c r="N23" s="300">
        <f t="shared" si="0"/>
        <v>5.64448</v>
      </c>
      <c r="O23" s="300"/>
      <c r="P23" s="301"/>
      <c r="Q23" s="1"/>
      <c r="R23" s="2"/>
      <c r="S23" s="217"/>
      <c r="T23" s="5"/>
      <c r="U23" s="217" t="s">
        <v>17</v>
      </c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382">
        <v>22</v>
      </c>
      <c r="AG23" s="382"/>
      <c r="AH23" s="383"/>
    </row>
    <row r="24" spans="1:34" ht="15">
      <c r="A24" s="1"/>
      <c r="B24" s="217"/>
      <c r="C24" s="217" t="s">
        <v>32</v>
      </c>
      <c r="D24" s="217"/>
      <c r="E24" s="217"/>
      <c r="F24" s="217"/>
      <c r="G24" s="229"/>
      <c r="H24" s="229"/>
      <c r="I24" s="217"/>
      <c r="J24" s="216"/>
      <c r="K24" s="216"/>
      <c r="L24" s="216">
        <v>0.025</v>
      </c>
      <c r="M24" s="216">
        <f>IF($C$18=1,Valores!L79,0)</f>
        <v>0.025</v>
      </c>
      <c r="N24" s="300">
        <f t="shared" si="0"/>
        <v>70.556</v>
      </c>
      <c r="O24" s="300"/>
      <c r="P24" s="301"/>
      <c r="Q24" s="1"/>
      <c r="R24" s="2"/>
      <c r="S24" s="217"/>
      <c r="T24" s="5"/>
      <c r="U24" s="217" t="s">
        <v>18</v>
      </c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382">
        <f>AF23*AF22</f>
        <v>550</v>
      </c>
      <c r="AG24" s="382"/>
      <c r="AH24" s="383"/>
    </row>
    <row r="25" spans="1:34" ht="15">
      <c r="A25" s="1"/>
      <c r="B25" s="217"/>
      <c r="C25" s="217" t="s">
        <v>33</v>
      </c>
      <c r="D25" s="217"/>
      <c r="E25" s="217"/>
      <c r="F25" s="217"/>
      <c r="G25" s="229"/>
      <c r="H25" s="229"/>
      <c r="I25" s="217"/>
      <c r="J25" s="216"/>
      <c r="K25" s="216"/>
      <c r="L25" s="216">
        <v>0.08</v>
      </c>
      <c r="M25" s="216">
        <v>0.08</v>
      </c>
      <c r="N25" s="300">
        <f t="shared" si="0"/>
        <v>225.77919999999997</v>
      </c>
      <c r="O25" s="300"/>
      <c r="P25" s="301"/>
      <c r="Q25" s="1"/>
      <c r="R25" s="2"/>
      <c r="S25" s="217"/>
      <c r="T25" s="217"/>
      <c r="U25" s="5" t="s">
        <v>19</v>
      </c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349">
        <f>(AF21*AF24)</f>
        <v>344.4387178571429</v>
      </c>
      <c r="AG25" s="349"/>
      <c r="AH25" s="350"/>
    </row>
    <row r="26" spans="1:34" ht="15">
      <c r="A26" s="1"/>
      <c r="B26" s="217"/>
      <c r="C26" s="217" t="s">
        <v>34</v>
      </c>
      <c r="D26" s="217"/>
      <c r="E26" s="217"/>
      <c r="F26" s="217"/>
      <c r="G26" s="229"/>
      <c r="H26" s="229"/>
      <c r="I26" s="217"/>
      <c r="J26" s="216"/>
      <c r="K26" s="216"/>
      <c r="L26" s="216">
        <v>0.03</v>
      </c>
      <c r="M26" s="216">
        <f>IF($C$18=1,Valores!L81,0)</f>
        <v>0.03</v>
      </c>
      <c r="N26" s="300">
        <f t="shared" si="0"/>
        <v>84.6672</v>
      </c>
      <c r="O26" s="300"/>
      <c r="P26" s="301"/>
      <c r="Q26" s="288" t="s">
        <v>188</v>
      </c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51"/>
      <c r="AF26" s="380">
        <f>AF25</f>
        <v>344.4387178571429</v>
      </c>
      <c r="AG26" s="289"/>
      <c r="AH26" s="381"/>
    </row>
    <row r="27" spans="1:34" ht="15">
      <c r="A27" s="1"/>
      <c r="B27" s="217"/>
      <c r="C27" s="217" t="s">
        <v>35</v>
      </c>
      <c r="D27" s="217"/>
      <c r="E27" s="217"/>
      <c r="F27" s="217"/>
      <c r="G27" s="229"/>
      <c r="H27" s="229"/>
      <c r="I27" s="217"/>
      <c r="J27" s="216"/>
      <c r="K27" s="216"/>
      <c r="L27" s="216">
        <v>0.006</v>
      </c>
      <c r="M27" s="216">
        <f>IF($C$18=1,Valores!L82,0)</f>
        <v>0.006</v>
      </c>
      <c r="N27" s="300">
        <f t="shared" si="0"/>
        <v>16.933439999999997</v>
      </c>
      <c r="O27" s="300"/>
      <c r="P27" s="301"/>
      <c r="Q27" s="201" t="s">
        <v>60</v>
      </c>
      <c r="R27" s="27"/>
      <c r="S27" s="22"/>
      <c r="T27" s="22"/>
      <c r="U27" s="5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55"/>
      <c r="AG27" s="55"/>
      <c r="AH27" s="56"/>
    </row>
    <row r="28" spans="1:34" ht="15">
      <c r="A28" s="1"/>
      <c r="B28" s="217"/>
      <c r="C28" s="16" t="s">
        <v>36</v>
      </c>
      <c r="D28" s="16"/>
      <c r="E28" s="16"/>
      <c r="F28" s="16"/>
      <c r="G28" s="229"/>
      <c r="H28" s="229"/>
      <c r="I28" s="217"/>
      <c r="J28" s="229"/>
      <c r="K28" s="219"/>
      <c r="L28" s="219"/>
      <c r="M28" s="219">
        <f>SUM(M20:M27)</f>
        <v>0.3680000000000001</v>
      </c>
      <c r="N28" s="340">
        <f>SUM(N20:P27)</f>
        <v>1038.58432</v>
      </c>
      <c r="O28" s="340"/>
      <c r="P28" s="341"/>
      <c r="Q28" s="1"/>
      <c r="R28" s="2"/>
      <c r="S28" s="217"/>
      <c r="T28" s="15" t="s">
        <v>61</v>
      </c>
      <c r="U28" s="229"/>
      <c r="V28" s="217"/>
      <c r="W28" s="217"/>
      <c r="X28" s="217"/>
      <c r="Y28" s="217"/>
      <c r="Z28" s="217"/>
      <c r="AA28" s="217"/>
      <c r="AB28" s="306" t="s">
        <v>22</v>
      </c>
      <c r="AC28" s="306"/>
      <c r="AD28" s="306"/>
      <c r="AE28" s="217"/>
      <c r="AF28" s="221"/>
      <c r="AG28" s="221"/>
      <c r="AH28" s="222"/>
    </row>
    <row r="29" spans="1:34" ht="15">
      <c r="A29" s="1"/>
      <c r="B29" s="217"/>
      <c r="C29" s="217"/>
      <c r="D29" s="217"/>
      <c r="E29" s="16"/>
      <c r="F29" s="217"/>
      <c r="G29" s="217"/>
      <c r="H29" s="217"/>
      <c r="I29" s="217"/>
      <c r="J29" s="217"/>
      <c r="K29" s="19"/>
      <c r="L29" s="219"/>
      <c r="M29" s="219"/>
      <c r="N29" s="300"/>
      <c r="O29" s="300"/>
      <c r="P29" s="301"/>
      <c r="Q29" s="1"/>
      <c r="R29" s="2"/>
      <c r="S29" s="217"/>
      <c r="T29" s="217"/>
      <c r="U29" s="20" t="s">
        <v>63</v>
      </c>
      <c r="V29" s="217"/>
      <c r="W29" s="217"/>
      <c r="X29" s="217"/>
      <c r="Y29" s="217"/>
      <c r="Z29" s="217"/>
      <c r="AA29" s="217"/>
      <c r="AB29" s="413">
        <f>Valores!Y3</f>
        <v>0.3333333333333333</v>
      </c>
      <c r="AC29" s="413"/>
      <c r="AD29" s="413"/>
      <c r="AE29" s="217"/>
      <c r="AF29" s="411">
        <f>Valores!Z3</f>
        <v>73.46666666666667</v>
      </c>
      <c r="AG29" s="411"/>
      <c r="AH29" s="412"/>
    </row>
    <row r="30" spans="1:34" ht="15">
      <c r="A30" s="305" t="s">
        <v>37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7"/>
      <c r="Q30" s="1"/>
      <c r="R30" s="2"/>
      <c r="S30" s="20"/>
      <c r="T30" s="20"/>
      <c r="U30" s="20" t="s">
        <v>94</v>
      </c>
      <c r="V30" s="20"/>
      <c r="W30" s="20"/>
      <c r="X30" s="20"/>
      <c r="Y30" s="20"/>
      <c r="Z30" s="217"/>
      <c r="AA30" s="217"/>
      <c r="AB30" s="413">
        <f>Valores!Y4</f>
        <v>0.3333333333333333</v>
      </c>
      <c r="AC30" s="413"/>
      <c r="AD30" s="413"/>
      <c r="AE30" s="217"/>
      <c r="AF30" s="411">
        <f>Valores!Z4</f>
        <v>3.1566666666666667</v>
      </c>
      <c r="AG30" s="411"/>
      <c r="AH30" s="412"/>
    </row>
    <row r="31" spans="1:34" ht="15">
      <c r="A31" s="1"/>
      <c r="B31" s="217"/>
      <c r="C31" s="205" t="s">
        <v>38</v>
      </c>
      <c r="D31" s="205"/>
      <c r="E31" s="205"/>
      <c r="F31" s="205"/>
      <c r="G31" s="229"/>
      <c r="H31" s="229"/>
      <c r="I31" s="217"/>
      <c r="J31" s="308">
        <v>0.11111111111111109</v>
      </c>
      <c r="K31" s="308"/>
      <c r="L31" s="308"/>
      <c r="M31" s="308"/>
      <c r="N31" s="300">
        <f>(N$17*J31)</f>
        <v>313.58222222222213</v>
      </c>
      <c r="O31" s="300"/>
      <c r="P31" s="301"/>
      <c r="Q31" s="1"/>
      <c r="R31" s="2"/>
      <c r="S31" s="20"/>
      <c r="T31" s="20"/>
      <c r="U31" s="20" t="s">
        <v>64</v>
      </c>
      <c r="V31" s="20"/>
      <c r="W31" s="20"/>
      <c r="X31" s="20"/>
      <c r="Y31" s="20"/>
      <c r="Z31" s="217"/>
      <c r="AA31" s="217"/>
      <c r="AB31" s="413">
        <f>Valores!Y5</f>
        <v>0.3333333333333333</v>
      </c>
      <c r="AC31" s="413"/>
      <c r="AD31" s="413"/>
      <c r="AE31" s="217"/>
      <c r="AF31" s="411">
        <f>Valores!Z5</f>
        <v>2.05</v>
      </c>
      <c r="AG31" s="411"/>
      <c r="AH31" s="412"/>
    </row>
    <row r="32" spans="1:34" ht="15">
      <c r="A32" s="1"/>
      <c r="B32" s="217"/>
      <c r="C32" s="205" t="s">
        <v>39</v>
      </c>
      <c r="D32" s="205"/>
      <c r="E32" s="205"/>
      <c r="F32" s="205"/>
      <c r="G32" s="229"/>
      <c r="H32" s="229"/>
      <c r="I32" s="217"/>
      <c r="J32" s="298">
        <v>0.0194</v>
      </c>
      <c r="K32" s="299"/>
      <c r="L32" s="299"/>
      <c r="M32" s="299"/>
      <c r="N32" s="300">
        <f aca="true" t="shared" si="1" ref="N32:N38">(N$17*J32)</f>
        <v>54.751456</v>
      </c>
      <c r="O32" s="300"/>
      <c r="P32" s="301"/>
      <c r="Q32" s="1"/>
      <c r="R32" s="2"/>
      <c r="S32" s="20"/>
      <c r="T32" s="20"/>
      <c r="U32" s="20" t="s">
        <v>65</v>
      </c>
      <c r="V32" s="20"/>
      <c r="W32" s="20"/>
      <c r="X32" s="20"/>
      <c r="Y32" s="20"/>
      <c r="Z32" s="217"/>
      <c r="AA32" s="217"/>
      <c r="AB32" s="413">
        <f>Valores!Y6</f>
        <v>0.6666666666666666</v>
      </c>
      <c r="AC32" s="413"/>
      <c r="AD32" s="413"/>
      <c r="AE32" s="217"/>
      <c r="AF32" s="411">
        <f>Valores!Z6</f>
        <v>6.98</v>
      </c>
      <c r="AG32" s="411"/>
      <c r="AH32" s="412"/>
    </row>
    <row r="33" spans="1:34" ht="15">
      <c r="A33" s="1"/>
      <c r="B33" s="217"/>
      <c r="C33" s="205" t="s">
        <v>40</v>
      </c>
      <c r="D33" s="205"/>
      <c r="E33" s="205"/>
      <c r="F33" s="205"/>
      <c r="G33" s="229"/>
      <c r="H33" s="229"/>
      <c r="I33" s="217"/>
      <c r="J33" s="298">
        <v>0.0139</v>
      </c>
      <c r="K33" s="299"/>
      <c r="L33" s="299"/>
      <c r="M33" s="299"/>
      <c r="N33" s="300">
        <f t="shared" si="1"/>
        <v>39.229136</v>
      </c>
      <c r="O33" s="300"/>
      <c r="P33" s="301"/>
      <c r="Q33" s="1"/>
      <c r="R33" s="2"/>
      <c r="S33" s="20"/>
      <c r="T33" s="20"/>
      <c r="U33" s="20" t="s">
        <v>66</v>
      </c>
      <c r="V33" s="20"/>
      <c r="W33" s="20"/>
      <c r="X33" s="20"/>
      <c r="Y33" s="20"/>
      <c r="Z33" s="217"/>
      <c r="AA33" s="217"/>
      <c r="AB33" s="413">
        <f>Valores!Y7</f>
        <v>0.6666666666666666</v>
      </c>
      <c r="AC33" s="413"/>
      <c r="AD33" s="413"/>
      <c r="AE33" s="217"/>
      <c r="AF33" s="411">
        <f>Valores!Z7</f>
        <v>24.96666666666667</v>
      </c>
      <c r="AG33" s="411"/>
      <c r="AH33" s="412"/>
    </row>
    <row r="34" spans="1:34" ht="15">
      <c r="A34" s="1"/>
      <c r="B34" s="217"/>
      <c r="C34" s="205" t="s">
        <v>41</v>
      </c>
      <c r="D34" s="205"/>
      <c r="E34" s="205"/>
      <c r="F34" s="205"/>
      <c r="G34" s="229"/>
      <c r="H34" s="229"/>
      <c r="I34" s="217"/>
      <c r="J34" s="298">
        <v>0.0033</v>
      </c>
      <c r="K34" s="299"/>
      <c r="L34" s="299"/>
      <c r="M34" s="299"/>
      <c r="N34" s="300">
        <f t="shared" si="1"/>
        <v>9.313391999999999</v>
      </c>
      <c r="O34" s="300"/>
      <c r="P34" s="301"/>
      <c r="Q34" s="1"/>
      <c r="R34" s="2"/>
      <c r="S34" s="20"/>
      <c r="T34" s="20"/>
      <c r="U34" s="20" t="s">
        <v>155</v>
      </c>
      <c r="V34" s="20"/>
      <c r="W34" s="20"/>
      <c r="X34" s="20"/>
      <c r="Y34" s="20"/>
      <c r="Z34" s="217"/>
      <c r="AA34" s="217"/>
      <c r="AB34" s="413">
        <f>Valores!Y8</f>
        <v>1.3333333333333333</v>
      </c>
      <c r="AC34" s="413"/>
      <c r="AD34" s="413"/>
      <c r="AE34" s="217"/>
      <c r="AF34" s="411">
        <f>Valores!Z8</f>
        <v>21.959999999999997</v>
      </c>
      <c r="AG34" s="411"/>
      <c r="AH34" s="412"/>
    </row>
    <row r="35" spans="1:34" ht="15">
      <c r="A35" s="1"/>
      <c r="B35" s="217"/>
      <c r="C35" s="205" t="s">
        <v>42</v>
      </c>
      <c r="D35" s="205"/>
      <c r="E35" s="205"/>
      <c r="F35" s="205"/>
      <c r="G35" s="229"/>
      <c r="H35" s="229"/>
      <c r="I35" s="217"/>
      <c r="J35" s="298">
        <v>0.0027</v>
      </c>
      <c r="K35" s="299"/>
      <c r="L35" s="299"/>
      <c r="M35" s="299"/>
      <c r="N35" s="300">
        <f t="shared" si="1"/>
        <v>7.620048</v>
      </c>
      <c r="O35" s="300"/>
      <c r="P35" s="301"/>
      <c r="Q35" s="1"/>
      <c r="R35" s="2"/>
      <c r="S35" s="217"/>
      <c r="T35" s="15" t="s">
        <v>62</v>
      </c>
      <c r="U35" s="5"/>
      <c r="V35" s="217"/>
      <c r="W35" s="217"/>
      <c r="X35" s="217"/>
      <c r="Y35" s="217"/>
      <c r="Z35" s="217"/>
      <c r="AA35" s="217"/>
      <c r="AB35" s="310"/>
      <c r="AC35" s="310"/>
      <c r="AD35" s="310"/>
      <c r="AE35" s="217"/>
      <c r="AF35" s="166"/>
      <c r="AG35" s="166"/>
      <c r="AH35" s="167"/>
    </row>
    <row r="36" spans="1:34" ht="15">
      <c r="A36" s="1"/>
      <c r="B36" s="217"/>
      <c r="C36" s="34" t="s">
        <v>43</v>
      </c>
      <c r="D36" s="34"/>
      <c r="E36" s="34"/>
      <c r="F36" s="34"/>
      <c r="G36" s="229"/>
      <c r="H36" s="229"/>
      <c r="I36" s="217"/>
      <c r="J36" s="297">
        <v>0.0007</v>
      </c>
      <c r="K36" s="297"/>
      <c r="L36" s="297"/>
      <c r="M36" s="297"/>
      <c r="N36" s="300">
        <f t="shared" si="1"/>
        <v>1.9755679999999998</v>
      </c>
      <c r="O36" s="300"/>
      <c r="P36" s="301"/>
      <c r="Q36" s="1"/>
      <c r="R36" s="2"/>
      <c r="S36" s="217"/>
      <c r="T36" s="20"/>
      <c r="U36" s="20" t="s">
        <v>67</v>
      </c>
      <c r="V36" s="20"/>
      <c r="W36" s="20"/>
      <c r="X36" s="20"/>
      <c r="Y36" s="217"/>
      <c r="Z36" s="217"/>
      <c r="AA36" s="217"/>
      <c r="AB36" s="413">
        <f>Valores!Y11</f>
        <v>0.3333333333333333</v>
      </c>
      <c r="AC36" s="413"/>
      <c r="AD36" s="413"/>
      <c r="AE36" s="217"/>
      <c r="AF36" s="411">
        <f>Valores!Z11</f>
        <v>5.023333333333333</v>
      </c>
      <c r="AG36" s="411"/>
      <c r="AH36" s="412"/>
    </row>
    <row r="37" spans="1:34" ht="15">
      <c r="A37" s="1"/>
      <c r="B37" s="217"/>
      <c r="C37" s="205" t="s">
        <v>44</v>
      </c>
      <c r="D37" s="205"/>
      <c r="E37" s="205"/>
      <c r="F37" s="205"/>
      <c r="G37" s="229"/>
      <c r="H37" s="229"/>
      <c r="I37" s="217"/>
      <c r="J37" s="298">
        <v>0.0002</v>
      </c>
      <c r="K37" s="299"/>
      <c r="L37" s="299"/>
      <c r="M37" s="299"/>
      <c r="N37" s="300">
        <f t="shared" si="1"/>
        <v>0.564448</v>
      </c>
      <c r="O37" s="300"/>
      <c r="P37" s="301"/>
      <c r="Q37" s="1"/>
      <c r="R37" s="2"/>
      <c r="S37" s="217"/>
      <c r="T37" s="20"/>
      <c r="U37" s="20" t="s">
        <v>68</v>
      </c>
      <c r="V37" s="20"/>
      <c r="W37" s="20"/>
      <c r="X37" s="20"/>
      <c r="Y37" s="217"/>
      <c r="Z37" s="217"/>
      <c r="AA37" s="217"/>
      <c r="AB37" s="413">
        <f>Valores!Y12</f>
        <v>0.3333333333333333</v>
      </c>
      <c r="AC37" s="413"/>
      <c r="AD37" s="413"/>
      <c r="AE37" s="217"/>
      <c r="AF37" s="411">
        <f>Valores!Z12</f>
        <v>5.8999999999999995</v>
      </c>
      <c r="AG37" s="411"/>
      <c r="AH37" s="412"/>
    </row>
    <row r="38" spans="1:34" ht="15">
      <c r="A38" s="1"/>
      <c r="B38" s="217"/>
      <c r="C38" s="205" t="s">
        <v>45</v>
      </c>
      <c r="D38" s="205"/>
      <c r="E38" s="205"/>
      <c r="F38" s="205"/>
      <c r="G38" s="229"/>
      <c r="H38" s="229"/>
      <c r="I38" s="217"/>
      <c r="J38" s="308">
        <v>0.0833333333333333</v>
      </c>
      <c r="K38" s="308"/>
      <c r="L38" s="308"/>
      <c r="M38" s="308"/>
      <c r="N38" s="300">
        <f t="shared" si="1"/>
        <v>235.18666666666655</v>
      </c>
      <c r="O38" s="300"/>
      <c r="P38" s="301"/>
      <c r="Q38" s="1"/>
      <c r="R38" s="2"/>
      <c r="S38" s="217"/>
      <c r="T38" s="20"/>
      <c r="U38" s="20" t="s">
        <v>69</v>
      </c>
      <c r="V38" s="20"/>
      <c r="W38" s="20"/>
      <c r="X38" s="20"/>
      <c r="Y38" s="217"/>
      <c r="Z38" s="217"/>
      <c r="AA38" s="217"/>
      <c r="AB38" s="413">
        <f>Valores!Y13</f>
        <v>0.3333333333333333</v>
      </c>
      <c r="AC38" s="413"/>
      <c r="AD38" s="413"/>
      <c r="AE38" s="217"/>
      <c r="AF38" s="411">
        <f>Valores!Z13</f>
        <v>21.606666666666662</v>
      </c>
      <c r="AG38" s="411"/>
      <c r="AH38" s="412"/>
    </row>
    <row r="39" spans="1:34" ht="15">
      <c r="A39" s="1"/>
      <c r="B39" s="217"/>
      <c r="C39" s="16" t="s">
        <v>46</v>
      </c>
      <c r="D39" s="217"/>
      <c r="E39" s="217"/>
      <c r="F39" s="217"/>
      <c r="G39" s="229"/>
      <c r="H39" s="229"/>
      <c r="I39" s="217"/>
      <c r="J39" s="217"/>
      <c r="K39" s="217"/>
      <c r="L39" s="339">
        <f>SUM(J31:M38)</f>
        <v>0.23464444444444438</v>
      </c>
      <c r="M39" s="339"/>
      <c r="N39" s="340">
        <f>SUM(N31:P38)</f>
        <v>662.2229368888887</v>
      </c>
      <c r="O39" s="340"/>
      <c r="P39" s="341"/>
      <c r="Q39" s="1"/>
      <c r="R39" s="2"/>
      <c r="S39" s="217"/>
      <c r="T39" s="20"/>
      <c r="U39" s="20" t="s">
        <v>93</v>
      </c>
      <c r="V39" s="20"/>
      <c r="W39" s="20"/>
      <c r="X39" s="20"/>
      <c r="Y39" s="217"/>
      <c r="Z39" s="217"/>
      <c r="AA39" s="217"/>
      <c r="AB39" s="413">
        <f>Valores!Y14</f>
        <v>0.3333333333333333</v>
      </c>
      <c r="AC39" s="413"/>
      <c r="AD39" s="413"/>
      <c r="AE39" s="217"/>
      <c r="AF39" s="411">
        <f>Valores!Z14</f>
        <v>83.52333333333333</v>
      </c>
      <c r="AG39" s="411"/>
      <c r="AH39" s="412"/>
    </row>
    <row r="40" spans="1:34" ht="15">
      <c r="A40" s="1"/>
      <c r="B40" s="217"/>
      <c r="C40" s="217"/>
      <c r="D40" s="217"/>
      <c r="E40" s="16"/>
      <c r="F40" s="217"/>
      <c r="G40" s="217"/>
      <c r="H40" s="217"/>
      <c r="I40" s="217"/>
      <c r="J40" s="217"/>
      <c r="K40" s="217"/>
      <c r="L40" s="219"/>
      <c r="M40" s="219"/>
      <c r="N40" s="220"/>
      <c r="O40" s="220"/>
      <c r="P40" s="245"/>
      <c r="Q40" s="1"/>
      <c r="R40" s="2"/>
      <c r="S40" s="217"/>
      <c r="T40" s="217"/>
      <c r="U40" s="215" t="s">
        <v>6</v>
      </c>
      <c r="V40" s="217"/>
      <c r="W40" s="217"/>
      <c r="X40" s="217"/>
      <c r="Y40" s="217"/>
      <c r="Z40" s="217"/>
      <c r="AA40" s="217"/>
      <c r="AB40" s="299"/>
      <c r="AC40" s="299"/>
      <c r="AD40" s="299"/>
      <c r="AE40" s="217"/>
      <c r="AF40" s="343">
        <f>SUM(AF29:AH39)</f>
        <v>248.63333333333333</v>
      </c>
      <c r="AG40" s="317"/>
      <c r="AH40" s="344"/>
    </row>
    <row r="41" spans="1:34" ht="15">
      <c r="A41" s="305" t="s">
        <v>47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7"/>
      <c r="Q41" s="1"/>
      <c r="R41" s="2"/>
      <c r="S41" s="238"/>
      <c r="T41" s="238"/>
      <c r="U41" s="240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9"/>
      <c r="AG41" s="240"/>
      <c r="AH41" s="241"/>
    </row>
    <row r="42" spans="1:34" ht="15">
      <c r="A42" s="1"/>
      <c r="B42" s="217"/>
      <c r="C42" s="205" t="s">
        <v>48</v>
      </c>
      <c r="D42" s="205"/>
      <c r="E42" s="205"/>
      <c r="F42" s="205"/>
      <c r="G42" s="229"/>
      <c r="H42" s="229"/>
      <c r="I42" s="217"/>
      <c r="J42" s="217"/>
      <c r="K42" s="17"/>
      <c r="L42" s="218"/>
      <c r="M42" s="218">
        <v>0.0042</v>
      </c>
      <c r="N42" s="337">
        <f>(N$17*M42)</f>
        <v>11.853407999999998</v>
      </c>
      <c r="O42" s="337"/>
      <c r="P42" s="338"/>
      <c r="Q42" s="191"/>
      <c r="R42" s="52"/>
      <c r="S42" s="53"/>
      <c r="T42" s="296" t="s">
        <v>181</v>
      </c>
      <c r="U42" s="296"/>
      <c r="V42" s="296"/>
      <c r="W42" s="296"/>
      <c r="X42" s="296"/>
      <c r="Y42" s="296"/>
      <c r="Z42" s="57"/>
      <c r="AA42" s="57"/>
      <c r="AB42" s="57"/>
      <c r="AC42" s="57"/>
      <c r="AD42" s="57"/>
      <c r="AE42" s="57"/>
      <c r="AF42" s="335">
        <f>SUM(N61,AF26,AF40)</f>
        <v>6019.138284079366</v>
      </c>
      <c r="AG42" s="296"/>
      <c r="AH42" s="336"/>
    </row>
    <row r="43" spans="1:34" ht="15">
      <c r="A43" s="1"/>
      <c r="B43" s="217"/>
      <c r="C43" s="205" t="s">
        <v>49</v>
      </c>
      <c r="D43" s="205"/>
      <c r="E43" s="205"/>
      <c r="F43" s="205"/>
      <c r="G43" s="229"/>
      <c r="H43" s="229"/>
      <c r="I43" s="217"/>
      <c r="J43" s="217"/>
      <c r="K43" s="17"/>
      <c r="L43" s="218"/>
      <c r="M43" s="218">
        <v>0.0016</v>
      </c>
      <c r="N43" s="337">
        <f aca="true" t="shared" si="2" ref="N43:N48">(N$17*M43)</f>
        <v>4.515584</v>
      </c>
      <c r="O43" s="337"/>
      <c r="P43" s="338"/>
      <c r="Q43" s="192"/>
      <c r="R43" s="23"/>
      <c r="S43" s="24"/>
      <c r="T43" s="200" t="s">
        <v>56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  <c r="AH43" s="26"/>
    </row>
    <row r="44" spans="1:34" ht="15">
      <c r="A44" s="1"/>
      <c r="B44" s="217"/>
      <c r="C44" s="205" t="s">
        <v>50</v>
      </c>
      <c r="D44" s="205"/>
      <c r="E44" s="205"/>
      <c r="F44" s="205"/>
      <c r="G44" s="229"/>
      <c r="H44" s="229"/>
      <c r="I44" s="217"/>
      <c r="J44" s="217"/>
      <c r="K44" s="17"/>
      <c r="L44" s="218"/>
      <c r="M44" s="218">
        <v>0.0003</v>
      </c>
      <c r="N44" s="337">
        <f t="shared" si="2"/>
        <v>0.8466719999999999</v>
      </c>
      <c r="O44" s="337"/>
      <c r="P44" s="338"/>
      <c r="Q44" s="1"/>
      <c r="R44" s="2"/>
      <c r="S44" s="217"/>
      <c r="T44" s="217"/>
      <c r="U44" s="217" t="s">
        <v>75</v>
      </c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326">
        <f>AF42</f>
        <v>6019.138284079366</v>
      </c>
      <c r="AH44" s="327"/>
    </row>
    <row r="45" spans="1:34" ht="15">
      <c r="A45" s="1"/>
      <c r="B45" s="217"/>
      <c r="C45" s="205" t="s">
        <v>51</v>
      </c>
      <c r="D45" s="205"/>
      <c r="E45" s="205"/>
      <c r="F45" s="205"/>
      <c r="G45" s="229"/>
      <c r="H45" s="229"/>
      <c r="I45" s="217"/>
      <c r="J45" s="217"/>
      <c r="K45" s="17"/>
      <c r="L45" s="218"/>
      <c r="M45" s="218">
        <v>0.032</v>
      </c>
      <c r="N45" s="337">
        <f t="shared" si="2"/>
        <v>90.31168</v>
      </c>
      <c r="O45" s="337"/>
      <c r="P45" s="338"/>
      <c r="Q45" s="1"/>
      <c r="R45" s="2"/>
      <c r="S45" s="217"/>
      <c r="T45" s="217"/>
      <c r="U45" s="217" t="s">
        <v>25</v>
      </c>
      <c r="V45" s="217"/>
      <c r="W45" s="217"/>
      <c r="X45" s="217"/>
      <c r="Y45" s="217"/>
      <c r="Z45" s="217"/>
      <c r="AA45" s="217"/>
      <c r="AB45" s="217"/>
      <c r="AC45" s="217"/>
      <c r="AD45" s="217"/>
      <c r="AE45" s="237">
        <v>0.05</v>
      </c>
      <c r="AF45" s="216"/>
      <c r="AG45" s="333">
        <f>(AG44*AE45)</f>
        <v>300.9569142039683</v>
      </c>
      <c r="AH45" s="334"/>
    </row>
    <row r="46" spans="1:34" ht="15">
      <c r="A46" s="1"/>
      <c r="B46" s="217"/>
      <c r="C46" s="205" t="s">
        <v>52</v>
      </c>
      <c r="D46" s="205"/>
      <c r="E46" s="205"/>
      <c r="F46" s="205"/>
      <c r="G46" s="229"/>
      <c r="H46" s="229"/>
      <c r="I46" s="217"/>
      <c r="J46" s="217"/>
      <c r="K46" s="17"/>
      <c r="L46" s="218"/>
      <c r="M46" s="218">
        <v>0.0004</v>
      </c>
      <c r="N46" s="337">
        <f t="shared" si="2"/>
        <v>1.128896</v>
      </c>
      <c r="O46" s="337"/>
      <c r="P46" s="338"/>
      <c r="Q46" s="1"/>
      <c r="R46" s="2"/>
      <c r="S46" s="217"/>
      <c r="T46" s="217"/>
      <c r="U46" s="215" t="s">
        <v>6</v>
      </c>
      <c r="V46" s="217"/>
      <c r="W46" s="217"/>
      <c r="X46" s="217"/>
      <c r="Y46" s="217"/>
      <c r="Z46" s="217"/>
      <c r="AA46" s="217"/>
      <c r="AB46" s="217"/>
      <c r="AC46" s="217"/>
      <c r="AD46" s="217"/>
      <c r="AE46" s="7"/>
      <c r="AF46" s="216"/>
      <c r="AG46" s="326">
        <f>SUM(AG44:AH45)</f>
        <v>6320.095198283334</v>
      </c>
      <c r="AH46" s="332"/>
    </row>
    <row r="47" spans="1:34" ht="15">
      <c r="A47" s="1"/>
      <c r="B47" s="217"/>
      <c r="C47" s="205" t="s">
        <v>95</v>
      </c>
      <c r="D47" s="205"/>
      <c r="E47" s="205"/>
      <c r="F47" s="205"/>
      <c r="G47" s="229"/>
      <c r="H47" s="229"/>
      <c r="I47" s="217"/>
      <c r="J47" s="217"/>
      <c r="K47" s="17"/>
      <c r="L47" s="218"/>
      <c r="M47" s="218">
        <v>0.0002</v>
      </c>
      <c r="N47" s="337">
        <f t="shared" si="2"/>
        <v>0.564448</v>
      </c>
      <c r="O47" s="337"/>
      <c r="P47" s="338"/>
      <c r="Q47" s="21"/>
      <c r="R47" s="27"/>
      <c r="S47" s="22"/>
      <c r="T47" s="200" t="s">
        <v>57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8"/>
      <c r="AH47" s="29"/>
    </row>
    <row r="48" spans="1:34" ht="15" customHeight="1">
      <c r="A48" s="1"/>
      <c r="B48" s="217"/>
      <c r="C48" s="205" t="s">
        <v>87</v>
      </c>
      <c r="D48" s="205"/>
      <c r="E48" s="205"/>
      <c r="F48" s="205"/>
      <c r="G48" s="229"/>
      <c r="H48" s="229"/>
      <c r="I48" s="217"/>
      <c r="J48" s="217"/>
      <c r="K48" s="217"/>
      <c r="L48" s="218">
        <v>0.0042</v>
      </c>
      <c r="M48" s="218">
        <f>IF(C18=1,Valores!L103,0)</f>
        <v>0.0887</v>
      </c>
      <c r="N48" s="337">
        <f t="shared" si="2"/>
        <v>250.332688</v>
      </c>
      <c r="O48" s="337"/>
      <c r="P48" s="338"/>
      <c r="Q48" s="1"/>
      <c r="R48" s="2"/>
      <c r="S48" s="217"/>
      <c r="T48" s="217"/>
      <c r="U48" s="217" t="s">
        <v>58</v>
      </c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355">
        <f>AG46</f>
        <v>6320.095198283334</v>
      </c>
      <c r="AH48" s="356"/>
    </row>
    <row r="49" spans="1:34" ht="15">
      <c r="A49" s="1"/>
      <c r="B49" s="217"/>
      <c r="C49" s="16" t="s">
        <v>88</v>
      </c>
      <c r="D49" s="217"/>
      <c r="E49" s="217"/>
      <c r="F49" s="217"/>
      <c r="G49" s="229"/>
      <c r="H49" s="229"/>
      <c r="I49" s="217"/>
      <c r="J49" s="217"/>
      <c r="K49" s="217"/>
      <c r="L49" s="339">
        <f>SUM(M42:M48)</f>
        <v>0.1274</v>
      </c>
      <c r="M49" s="339"/>
      <c r="N49" s="352">
        <f>SUM(N42:P48)</f>
        <v>359.55337599999996</v>
      </c>
      <c r="O49" s="317"/>
      <c r="P49" s="344"/>
      <c r="Q49" s="1"/>
      <c r="R49" s="2"/>
      <c r="S49" s="217"/>
      <c r="T49" s="217"/>
      <c r="U49" s="217" t="s">
        <v>26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37">
        <v>0.1</v>
      </c>
      <c r="AF49" s="216"/>
      <c r="AG49" s="333">
        <f>(AG46*AE49)</f>
        <v>632.0095198283334</v>
      </c>
      <c r="AH49" s="334"/>
    </row>
    <row r="50" spans="1:34" ht="15">
      <c r="A50" s="1"/>
      <c r="B50" s="217"/>
      <c r="C50" s="16" t="s">
        <v>53</v>
      </c>
      <c r="D50" s="217"/>
      <c r="E50" s="217"/>
      <c r="F50" s="217"/>
      <c r="G50" s="229"/>
      <c r="H50" s="229"/>
      <c r="I50" s="217"/>
      <c r="J50" s="217"/>
      <c r="K50" s="217"/>
      <c r="L50" s="339">
        <f>SUM(M28,L39,L49)</f>
        <v>0.7300444444444445</v>
      </c>
      <c r="M50" s="339"/>
      <c r="N50" s="347">
        <f>SUM(N28,N39,N49)</f>
        <v>2060.3606328888886</v>
      </c>
      <c r="O50" s="347"/>
      <c r="P50" s="348"/>
      <c r="Q50" s="1"/>
      <c r="R50" s="2"/>
      <c r="S50" s="217"/>
      <c r="T50" s="217"/>
      <c r="U50" s="215" t="s">
        <v>6</v>
      </c>
      <c r="V50" s="215"/>
      <c r="W50" s="217"/>
      <c r="X50" s="217"/>
      <c r="Y50" s="217"/>
      <c r="Z50" s="217"/>
      <c r="AA50" s="217"/>
      <c r="AB50" s="217"/>
      <c r="AC50" s="217"/>
      <c r="AD50" s="217"/>
      <c r="AE50" s="217"/>
      <c r="AF50" s="4"/>
      <c r="AG50" s="326">
        <f>SUM(AG48:AH49)</f>
        <v>6952.104718111667</v>
      </c>
      <c r="AH50" s="332"/>
    </row>
    <row r="51" spans="1:34" ht="15">
      <c r="A51" s="268" t="s">
        <v>156</v>
      </c>
      <c r="B51" s="22"/>
      <c r="C51" s="269"/>
      <c r="D51" s="22"/>
      <c r="E51" s="22"/>
      <c r="F51" s="22"/>
      <c r="G51" s="50"/>
      <c r="H51" s="50"/>
      <c r="I51" s="22"/>
      <c r="J51" s="22"/>
      <c r="K51" s="22"/>
      <c r="L51" s="270"/>
      <c r="M51" s="270"/>
      <c r="N51" s="290"/>
      <c r="O51" s="290"/>
      <c r="P51" s="291"/>
      <c r="Q51" s="21"/>
      <c r="R51" s="27"/>
      <c r="S51" s="22"/>
      <c r="T51" s="200" t="s">
        <v>24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30"/>
      <c r="AG51" s="31"/>
      <c r="AH51" s="32"/>
    </row>
    <row r="52" spans="1:34" ht="15">
      <c r="A52" s="212" t="s">
        <v>171</v>
      </c>
      <c r="B52" s="256"/>
      <c r="C52" s="16"/>
      <c r="D52" s="256"/>
      <c r="E52" s="256"/>
      <c r="F52" s="255"/>
      <c r="G52" s="258"/>
      <c r="H52" s="260" t="s">
        <v>22</v>
      </c>
      <c r="I52" s="255"/>
      <c r="J52" s="255"/>
      <c r="K52" s="255"/>
      <c r="L52" s="257"/>
      <c r="M52" s="257"/>
      <c r="N52" s="330" t="s">
        <v>23</v>
      </c>
      <c r="O52" s="330"/>
      <c r="P52" s="331"/>
      <c r="Q52" s="1"/>
      <c r="R52" s="2"/>
      <c r="S52" s="217"/>
      <c r="T52" s="5"/>
      <c r="U52" s="217" t="s">
        <v>59</v>
      </c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6"/>
      <c r="AG52" s="326">
        <f>AG50</f>
        <v>6952.104718111667</v>
      </c>
      <c r="AH52" s="332"/>
    </row>
    <row r="53" spans="1:34" ht="15.75" customHeight="1">
      <c r="A53" s="1"/>
      <c r="B53" s="445">
        <v>14</v>
      </c>
      <c r="C53" s="445"/>
      <c r="D53" s="255"/>
      <c r="E53" s="255"/>
      <c r="F53" s="255"/>
      <c r="G53" s="258"/>
      <c r="H53" s="271">
        <v>44</v>
      </c>
      <c r="I53" s="255"/>
      <c r="J53" s="255"/>
      <c r="K53" s="255"/>
      <c r="L53" s="257"/>
      <c r="M53" s="257"/>
      <c r="N53" s="292">
        <f>(H53*B53)</f>
        <v>616</v>
      </c>
      <c r="O53" s="292"/>
      <c r="P53" s="293"/>
      <c r="Q53" s="1"/>
      <c r="R53" s="2"/>
      <c r="S53" s="217"/>
      <c r="T53" s="5"/>
      <c r="U53" s="217" t="s">
        <v>90</v>
      </c>
      <c r="V53" s="217"/>
      <c r="W53" s="217"/>
      <c r="X53" s="217"/>
      <c r="Y53" s="217"/>
      <c r="Z53" s="217"/>
      <c r="AA53" s="217"/>
      <c r="AB53" s="217"/>
      <c r="AC53" s="217"/>
      <c r="AD53" s="217"/>
      <c r="AE53" s="33">
        <f>IF($C$18=1,Valores!L108,0)</f>
        <v>0.05</v>
      </c>
      <c r="AF53" s="216"/>
      <c r="AG53" s="328">
        <f>(AG$52*AE53)</f>
        <v>347.6052359055834</v>
      </c>
      <c r="AH53" s="329"/>
    </row>
    <row r="54" spans="1:34" ht="15">
      <c r="A54" s="205" t="s">
        <v>172</v>
      </c>
      <c r="B54" s="267"/>
      <c r="C54" s="267"/>
      <c r="D54" s="255"/>
      <c r="E54" s="255"/>
      <c r="F54" s="255"/>
      <c r="G54" s="258"/>
      <c r="H54" s="272">
        <v>0.2</v>
      </c>
      <c r="I54" s="255"/>
      <c r="J54" s="255"/>
      <c r="K54" s="255"/>
      <c r="L54" s="257"/>
      <c r="M54" s="257"/>
      <c r="N54" s="292">
        <f>(H54*N53)</f>
        <v>123.2</v>
      </c>
      <c r="O54" s="292"/>
      <c r="P54" s="293"/>
      <c r="Q54" s="1"/>
      <c r="R54" s="2"/>
      <c r="S54" s="217"/>
      <c r="T54" s="5"/>
      <c r="U54" s="217" t="s">
        <v>91</v>
      </c>
      <c r="V54" s="217"/>
      <c r="W54" s="217"/>
      <c r="X54" s="217"/>
      <c r="Y54" s="217"/>
      <c r="Z54" s="217"/>
      <c r="AA54" s="217"/>
      <c r="AB54" s="217"/>
      <c r="AC54" s="217"/>
      <c r="AD54" s="217"/>
      <c r="AE54" s="33">
        <f>IF($C$18=1,Valores!L109,0)</f>
        <v>0.0065</v>
      </c>
      <c r="AF54" s="216"/>
      <c r="AG54" s="328">
        <f>(AG$52*AE54)</f>
        <v>45.18868066772583</v>
      </c>
      <c r="AH54" s="329"/>
    </row>
    <row r="55" spans="1:34" ht="15">
      <c r="A55" s="1"/>
      <c r="B55" s="207"/>
      <c r="C55" s="16" t="s">
        <v>173</v>
      </c>
      <c r="D55" s="255"/>
      <c r="E55" s="255"/>
      <c r="F55" s="255"/>
      <c r="G55" s="258"/>
      <c r="H55" s="259"/>
      <c r="I55" s="255"/>
      <c r="J55" s="255"/>
      <c r="K55" s="255"/>
      <c r="L55" s="257"/>
      <c r="M55" s="257"/>
      <c r="N55" s="347">
        <f>(N53-N54)</f>
        <v>492.8</v>
      </c>
      <c r="O55" s="347"/>
      <c r="P55" s="348"/>
      <c r="Q55" s="1"/>
      <c r="R55" s="2"/>
      <c r="S55" s="217"/>
      <c r="T55" s="217"/>
      <c r="U55" s="217" t="s">
        <v>92</v>
      </c>
      <c r="V55" s="217"/>
      <c r="W55" s="217"/>
      <c r="X55" s="217"/>
      <c r="Y55" s="217"/>
      <c r="Z55" s="217"/>
      <c r="AA55" s="217"/>
      <c r="AB55" s="217"/>
      <c r="AC55" s="217"/>
      <c r="AD55" s="217"/>
      <c r="AE55" s="33">
        <f>IF($C$18=1,Valores!L110,0)</f>
        <v>0.03</v>
      </c>
      <c r="AF55" s="218"/>
      <c r="AG55" s="328">
        <f>(AG$52*AE55)</f>
        <v>208.56314154335</v>
      </c>
      <c r="AH55" s="329"/>
    </row>
    <row r="56" spans="1:34" ht="15">
      <c r="A56" s="268" t="s">
        <v>177</v>
      </c>
      <c r="B56" s="22"/>
      <c r="C56" s="269"/>
      <c r="D56" s="22"/>
      <c r="E56" s="22"/>
      <c r="F56" s="22"/>
      <c r="G56" s="50"/>
      <c r="H56" s="50"/>
      <c r="I56" s="22"/>
      <c r="J56" s="22"/>
      <c r="K56" s="22"/>
      <c r="L56" s="270"/>
      <c r="M56" s="270"/>
      <c r="N56" s="290"/>
      <c r="O56" s="290"/>
      <c r="P56" s="291"/>
      <c r="Q56" s="1"/>
      <c r="R56" s="2"/>
      <c r="S56" s="217"/>
      <c r="T56" s="217"/>
      <c r="U56" s="217" t="s">
        <v>141</v>
      </c>
      <c r="V56" s="217"/>
      <c r="W56" s="217"/>
      <c r="X56" s="217"/>
      <c r="Y56" s="217"/>
      <c r="Z56" s="217"/>
      <c r="AA56" s="217"/>
      <c r="AB56" s="217"/>
      <c r="AC56" s="217"/>
      <c r="AD56" s="217"/>
      <c r="AE56" s="33">
        <f>IF(C18=2,Valores!L111,0)</f>
        <v>0</v>
      </c>
      <c r="AF56" s="218"/>
      <c r="AG56" s="328">
        <f>(AG$52*AE56)</f>
        <v>0</v>
      </c>
      <c r="AH56" s="329"/>
    </row>
    <row r="57" spans="1:34" ht="15">
      <c r="A57" s="212" t="s">
        <v>178</v>
      </c>
      <c r="B57" s="262"/>
      <c r="C57" s="16"/>
      <c r="D57" s="262"/>
      <c r="E57" s="262"/>
      <c r="F57" s="261"/>
      <c r="G57" s="264"/>
      <c r="H57" s="266" t="s">
        <v>22</v>
      </c>
      <c r="I57" s="261"/>
      <c r="J57" s="261"/>
      <c r="K57" s="261"/>
      <c r="L57" s="263"/>
      <c r="M57" s="263"/>
      <c r="N57" s="330" t="s">
        <v>23</v>
      </c>
      <c r="O57" s="330"/>
      <c r="P57" s="331"/>
      <c r="Q57" s="1"/>
      <c r="R57" s="2"/>
      <c r="S57" s="217"/>
      <c r="T57" s="217"/>
      <c r="U57" s="215" t="s">
        <v>135</v>
      </c>
      <c r="V57" s="215"/>
      <c r="W57" s="215"/>
      <c r="X57" s="217"/>
      <c r="Y57" s="217"/>
      <c r="Z57" s="217"/>
      <c r="AA57" s="217"/>
      <c r="AB57" s="217"/>
      <c r="AC57" s="217"/>
      <c r="AD57" s="6"/>
      <c r="AE57" s="6">
        <f>SUM(AE53:AE56)</f>
        <v>0.0865</v>
      </c>
      <c r="AF57" s="219"/>
      <c r="AG57" s="347">
        <f>SUM(AG53:AH56)</f>
        <v>601.3570581166593</v>
      </c>
      <c r="AH57" s="348"/>
    </row>
    <row r="58" spans="1:34" ht="15.75" thickBot="1">
      <c r="A58" s="1"/>
      <c r="B58" s="406">
        <v>2.5</v>
      </c>
      <c r="C58" s="406"/>
      <c r="D58" s="261"/>
      <c r="E58" s="261"/>
      <c r="F58" s="261"/>
      <c r="G58" s="264"/>
      <c r="H58" s="265">
        <v>88</v>
      </c>
      <c r="I58" s="261"/>
      <c r="J58" s="261"/>
      <c r="K58" s="261"/>
      <c r="L58" s="263"/>
      <c r="M58" s="263"/>
      <c r="N58" s="292">
        <f>(H58*B58)</f>
        <v>220</v>
      </c>
      <c r="O58" s="292"/>
      <c r="P58" s="293"/>
      <c r="Q58" s="1"/>
      <c r="R58" s="2"/>
      <c r="S58" s="217"/>
      <c r="T58" s="217"/>
      <c r="U58" s="217"/>
      <c r="V58" s="206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8"/>
    </row>
    <row r="59" spans="1:34" ht="15.75" thickBot="1">
      <c r="A59" s="1"/>
      <c r="B59" s="261"/>
      <c r="C59" s="205" t="s">
        <v>179</v>
      </c>
      <c r="D59" s="261"/>
      <c r="E59" s="261"/>
      <c r="F59" s="261"/>
      <c r="G59" s="264"/>
      <c r="H59" s="275">
        <v>0.06</v>
      </c>
      <c r="I59" s="261"/>
      <c r="J59" s="261"/>
      <c r="K59" s="261"/>
      <c r="L59" s="263"/>
      <c r="M59" s="263"/>
      <c r="N59" s="292">
        <f>(H59*N17)</f>
        <v>169.3344</v>
      </c>
      <c r="O59" s="292"/>
      <c r="P59" s="293"/>
      <c r="Q59" s="196"/>
      <c r="R59" s="197"/>
      <c r="S59" s="198"/>
      <c r="T59" s="199" t="s">
        <v>163</v>
      </c>
      <c r="U59" s="199"/>
      <c r="V59" s="199"/>
      <c r="W59" s="199"/>
      <c r="X59" s="199"/>
      <c r="Y59" s="199"/>
      <c r="Z59" s="199"/>
      <c r="AA59" s="189"/>
      <c r="AB59" s="189"/>
      <c r="AC59" s="198"/>
      <c r="AD59" s="198"/>
      <c r="AE59" s="198"/>
      <c r="AF59" s="213"/>
      <c r="AG59" s="407">
        <f>SUM(AG52,AG57)</f>
        <v>7553.461776228327</v>
      </c>
      <c r="AH59" s="408"/>
    </row>
    <row r="60" spans="1:34" ht="15.75" thickBot="1">
      <c r="A60" s="276"/>
      <c r="B60" s="277"/>
      <c r="C60" s="278" t="s">
        <v>180</v>
      </c>
      <c r="D60" s="277"/>
      <c r="E60" s="277"/>
      <c r="F60" s="277"/>
      <c r="G60" s="101"/>
      <c r="H60" s="279"/>
      <c r="I60" s="277"/>
      <c r="J60" s="277"/>
      <c r="K60" s="277"/>
      <c r="L60" s="280"/>
      <c r="M60" s="280"/>
      <c r="N60" s="294">
        <f>(N58-N59)</f>
        <v>50.66560000000001</v>
      </c>
      <c r="O60" s="294"/>
      <c r="P60" s="295"/>
      <c r="Q60" s="209"/>
      <c r="R60" s="210"/>
      <c r="S60" s="9"/>
      <c r="T60" s="211" t="s">
        <v>168</v>
      </c>
      <c r="U60" s="211"/>
      <c r="V60" s="211"/>
      <c r="W60" s="211"/>
      <c r="X60" s="211"/>
      <c r="Y60" s="211"/>
      <c r="Z60" s="211"/>
      <c r="AA60" s="10"/>
      <c r="AB60" s="10"/>
      <c r="AC60" s="9"/>
      <c r="AD60" s="9"/>
      <c r="AE60" s="9"/>
      <c r="AF60" s="345">
        <f>(AG59*3)</f>
        <v>22660.38532868498</v>
      </c>
      <c r="AG60" s="345"/>
      <c r="AH60" s="346"/>
    </row>
    <row r="61" spans="1:34" ht="15.75" thickBot="1">
      <c r="A61" s="281"/>
      <c r="B61" s="282" t="s">
        <v>157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302">
        <f>SUM(N17,N50,N55,N60)</f>
        <v>5426.066232888889</v>
      </c>
      <c r="O61" s="303"/>
      <c r="P61" s="304"/>
      <c r="Q61" s="193"/>
      <c r="R61" s="9"/>
      <c r="S61" s="9"/>
      <c r="T61" s="10" t="s">
        <v>74</v>
      </c>
      <c r="U61" s="10"/>
      <c r="V61" s="10"/>
      <c r="W61" s="10"/>
      <c r="X61" s="10"/>
      <c r="Y61" s="10"/>
      <c r="Z61" s="10"/>
      <c r="AA61" s="9"/>
      <c r="AB61" s="9"/>
      <c r="AC61" s="9"/>
      <c r="AD61" s="9"/>
      <c r="AE61" s="9"/>
      <c r="AF61" s="214"/>
      <c r="AG61" s="409">
        <f>(AF60/500)</f>
        <v>45.32077065736996</v>
      </c>
      <c r="AH61" s="410"/>
    </row>
    <row r="62" spans="17:34" ht="15"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 t="s">
        <v>182</v>
      </c>
      <c r="AH62" s="58"/>
    </row>
    <row r="63" spans="17:34" ht="15">
      <c r="Q63" s="58" t="s">
        <v>174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17:34" ht="15">
      <c r="Q64" s="58" t="s">
        <v>175</v>
      </c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</row>
    <row r="65" spans="17:34" ht="15">
      <c r="Q65" s="58" t="s">
        <v>183</v>
      </c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</row>
    <row r="66" spans="17:34" ht="15">
      <c r="Q66" s="58" t="s">
        <v>184</v>
      </c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</row>
    <row r="67" spans="18:34" ht="15"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  <row r="68" spans="17:34" ht="15">
      <c r="Q68" s="58" t="s">
        <v>187</v>
      </c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</row>
    <row r="69" spans="17:34" ht="15">
      <c r="Q69" s="58" t="s">
        <v>176</v>
      </c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</row>
    <row r="70" spans="17:34" ht="15">
      <c r="Q70" s="444"/>
      <c r="R70" s="444"/>
      <c r="S70" s="444"/>
      <c r="T70" s="444"/>
      <c r="U70" s="274"/>
      <c r="V70" s="58"/>
      <c r="W70" s="443"/>
      <c r="X70" s="443"/>
      <c r="Y70" s="443"/>
      <c r="Z70" s="58"/>
      <c r="AA70" s="58"/>
      <c r="AB70" s="58"/>
      <c r="AC70" s="58"/>
      <c r="AD70" s="58"/>
      <c r="AE70" s="58"/>
      <c r="AF70" s="58"/>
      <c r="AG70" s="58"/>
      <c r="AH70" s="58"/>
    </row>
    <row r="71" spans="17:34" ht="15">
      <c r="Q71" s="58" t="s">
        <v>185</v>
      </c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</row>
    <row r="72" spans="17:34" ht="15">
      <c r="Q72" s="58" t="s">
        <v>186</v>
      </c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</row>
  </sheetData>
  <sheetProtection password="CC25" sheet="1" selectLockedCells="1"/>
  <mergeCells count="154">
    <mergeCell ref="W70:Y70"/>
    <mergeCell ref="Q70:T70"/>
    <mergeCell ref="B53:C53"/>
    <mergeCell ref="A1:P1"/>
    <mergeCell ref="AF1:AH1"/>
    <mergeCell ref="A2:E2"/>
    <mergeCell ref="F2:I2"/>
    <mergeCell ref="A3:E3"/>
    <mergeCell ref="F3:I3"/>
    <mergeCell ref="AF3:AH3"/>
    <mergeCell ref="A6:P6"/>
    <mergeCell ref="U6:V6"/>
    <mergeCell ref="AF6:AH6"/>
    <mergeCell ref="A7:P7"/>
    <mergeCell ref="A8:G8"/>
    <mergeCell ref="H8:K8"/>
    <mergeCell ref="AG8:AH8"/>
    <mergeCell ref="A4:P4"/>
    <mergeCell ref="U4:AE4"/>
    <mergeCell ref="AF4:AH4"/>
    <mergeCell ref="A5:P5"/>
    <mergeCell ref="U5:AE5"/>
    <mergeCell ref="AF5:AH5"/>
    <mergeCell ref="A11:G11"/>
    <mergeCell ref="H11:J11"/>
    <mergeCell ref="AG10:AH10"/>
    <mergeCell ref="N12:P12"/>
    <mergeCell ref="AG12:AH12"/>
    <mergeCell ref="N13:P13"/>
    <mergeCell ref="AG13:AH13"/>
    <mergeCell ref="A9:G9"/>
    <mergeCell ref="H9:J9"/>
    <mergeCell ref="AG9:AH9"/>
    <mergeCell ref="A10:G10"/>
    <mergeCell ref="H10:K10"/>
    <mergeCell ref="U10:V10"/>
    <mergeCell ref="B16:C16"/>
    <mergeCell ref="H16:J16"/>
    <mergeCell ref="N16:P16"/>
    <mergeCell ref="N17:P17"/>
    <mergeCell ref="AG17:AH17"/>
    <mergeCell ref="N18:P18"/>
    <mergeCell ref="AG18:AH18"/>
    <mergeCell ref="N25:P25"/>
    <mergeCell ref="AF25:AH25"/>
    <mergeCell ref="H14:J14"/>
    <mergeCell ref="N14:P14"/>
    <mergeCell ref="AG14:AH14"/>
    <mergeCell ref="B15:C15"/>
    <mergeCell ref="F15:G15"/>
    <mergeCell ref="H15:J15"/>
    <mergeCell ref="N15:P15"/>
    <mergeCell ref="AG15:AH15"/>
    <mergeCell ref="N22:P22"/>
    <mergeCell ref="AF22:AH22"/>
    <mergeCell ref="N23:P23"/>
    <mergeCell ref="AF23:AH23"/>
    <mergeCell ref="N24:P24"/>
    <mergeCell ref="AF24:AH24"/>
    <mergeCell ref="AB29:AD29"/>
    <mergeCell ref="AF29:AH29"/>
    <mergeCell ref="A30:P30"/>
    <mergeCell ref="AB30:AD30"/>
    <mergeCell ref="AF30:AH30"/>
    <mergeCell ref="A19:P19"/>
    <mergeCell ref="AG19:AH19"/>
    <mergeCell ref="N20:P20"/>
    <mergeCell ref="N21:P21"/>
    <mergeCell ref="AF21:AH21"/>
    <mergeCell ref="N32:P32"/>
    <mergeCell ref="AB32:AD32"/>
    <mergeCell ref="AF32:AH32"/>
    <mergeCell ref="N26:P26"/>
    <mergeCell ref="AF26:AH26"/>
    <mergeCell ref="N27:P27"/>
    <mergeCell ref="N28:P28"/>
    <mergeCell ref="AB28:AD28"/>
    <mergeCell ref="Q26:AD26"/>
    <mergeCell ref="N29:P29"/>
    <mergeCell ref="AF33:AH33"/>
    <mergeCell ref="J34:M34"/>
    <mergeCell ref="N34:P34"/>
    <mergeCell ref="AB34:AD34"/>
    <mergeCell ref="AF34:AH34"/>
    <mergeCell ref="J31:M31"/>
    <mergeCell ref="N31:P31"/>
    <mergeCell ref="AB31:AD31"/>
    <mergeCell ref="AF31:AH31"/>
    <mergeCell ref="J32:M32"/>
    <mergeCell ref="J36:M36"/>
    <mergeCell ref="N36:P36"/>
    <mergeCell ref="AB36:AD36"/>
    <mergeCell ref="J33:M33"/>
    <mergeCell ref="N33:P33"/>
    <mergeCell ref="AB33:AD33"/>
    <mergeCell ref="J35:M35"/>
    <mergeCell ref="N35:P35"/>
    <mergeCell ref="AB35:AD35"/>
    <mergeCell ref="L39:M39"/>
    <mergeCell ref="N39:P39"/>
    <mergeCell ref="AB39:AD39"/>
    <mergeCell ref="AF39:AH39"/>
    <mergeCell ref="AB40:AD40"/>
    <mergeCell ref="AF40:AH40"/>
    <mergeCell ref="N37:P37"/>
    <mergeCell ref="AB37:AD37"/>
    <mergeCell ref="AF37:AH37"/>
    <mergeCell ref="J38:M38"/>
    <mergeCell ref="N38:P38"/>
    <mergeCell ref="AB38:AD38"/>
    <mergeCell ref="AF38:AH38"/>
    <mergeCell ref="N46:P46"/>
    <mergeCell ref="N47:P47"/>
    <mergeCell ref="N51:P51"/>
    <mergeCell ref="AG52:AH52"/>
    <mergeCell ref="AF36:AH36"/>
    <mergeCell ref="A41:P41"/>
    <mergeCell ref="T42:Y42"/>
    <mergeCell ref="AF42:AH42"/>
    <mergeCell ref="N42:P42"/>
    <mergeCell ref="J37:M37"/>
    <mergeCell ref="N43:P43"/>
    <mergeCell ref="AG44:AH44"/>
    <mergeCell ref="N44:P44"/>
    <mergeCell ref="N52:P52"/>
    <mergeCell ref="N48:P48"/>
    <mergeCell ref="AG49:AH49"/>
    <mergeCell ref="AG48:AH48"/>
    <mergeCell ref="AG45:AH45"/>
    <mergeCell ref="N45:P45"/>
    <mergeCell ref="AG46:AH46"/>
    <mergeCell ref="L49:M49"/>
    <mergeCell ref="N49:P49"/>
    <mergeCell ref="AG50:AH50"/>
    <mergeCell ref="L50:M50"/>
    <mergeCell ref="N50:P50"/>
    <mergeCell ref="N54:P54"/>
    <mergeCell ref="AG53:AH53"/>
    <mergeCell ref="N53:P53"/>
    <mergeCell ref="AG55:AH55"/>
    <mergeCell ref="N55:P55"/>
    <mergeCell ref="AG56:AH56"/>
    <mergeCell ref="AG57:AH57"/>
    <mergeCell ref="N56:P56"/>
    <mergeCell ref="AG54:AH54"/>
    <mergeCell ref="N57:P57"/>
    <mergeCell ref="B58:C58"/>
    <mergeCell ref="N58:P58"/>
    <mergeCell ref="N59:P59"/>
    <mergeCell ref="N60:P60"/>
    <mergeCell ref="N61:P61"/>
    <mergeCell ref="AG59:AH59"/>
    <mergeCell ref="AF60:AH60"/>
    <mergeCell ref="AG61:AH61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1"/>
  <sheetViews>
    <sheetView showGridLines="0" zoomScalePageLayoutView="0" workbookViewId="0" topLeftCell="A1">
      <selection activeCell="E4" sqref="E4"/>
    </sheetView>
  </sheetViews>
  <sheetFormatPr defaultColWidth="9.140625" defaultRowHeight="15"/>
  <cols>
    <col min="1" max="1" width="10.421875" style="103" customWidth="1"/>
    <col min="2" max="2" width="8.7109375" style="103" customWidth="1"/>
    <col min="3" max="3" width="6.28125" style="103" bestFit="1" customWidth="1"/>
    <col min="4" max="4" width="4.7109375" style="103" customWidth="1"/>
    <col min="5" max="5" width="12.7109375" style="0" bestFit="1" customWidth="1"/>
    <col min="6" max="6" width="3.28125" style="0" customWidth="1"/>
    <col min="7" max="7" width="3.421875" style="0" customWidth="1"/>
    <col min="8" max="8" width="4.00390625" style="0" customWidth="1"/>
    <col min="9" max="9" width="5.57421875" style="0" customWidth="1"/>
    <col min="10" max="10" width="3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5.57421875" style="0" customWidth="1"/>
    <col min="15" max="15" width="4.57421875" style="0" customWidth="1"/>
    <col min="16" max="16" width="2.57421875" style="0" customWidth="1"/>
    <col min="17" max="17" width="5.8515625" style="0" customWidth="1"/>
    <col min="18" max="18" width="4.7109375" style="0" customWidth="1"/>
    <col min="19" max="19" width="5.140625" style="0" customWidth="1"/>
    <col min="20" max="20" width="7.57421875" style="0" customWidth="1"/>
    <col min="21" max="21" width="5.57421875" style="0" customWidth="1"/>
    <col min="22" max="22" width="6.421875" style="0" customWidth="1"/>
    <col min="23" max="23" width="4.8515625" style="0" customWidth="1"/>
    <col min="24" max="24" width="5.28125" style="0" customWidth="1"/>
    <col min="25" max="25" width="10.57421875" style="0" customWidth="1"/>
    <col min="26" max="26" width="6.421875" style="0" customWidth="1"/>
    <col min="27" max="27" width="7.140625" style="0" customWidth="1"/>
    <col min="28" max="28" width="4.57421875" style="0" customWidth="1"/>
  </cols>
  <sheetData>
    <row r="1" spans="1:16" ht="42" customHeight="1">
      <c r="A1" s="487" t="s">
        <v>128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9"/>
    </row>
    <row r="2" spans="1:28" ht="15">
      <c r="A2" s="59"/>
      <c r="B2" s="60"/>
      <c r="C2" s="60"/>
      <c r="D2" s="6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R2" s="181" t="s">
        <v>61</v>
      </c>
      <c r="S2" s="182"/>
      <c r="T2" s="183"/>
      <c r="U2" s="558" t="s">
        <v>23</v>
      </c>
      <c r="V2" s="559"/>
      <c r="W2" s="202" t="s">
        <v>160</v>
      </c>
      <c r="X2" s="184"/>
      <c r="Y2" s="184" t="s">
        <v>153</v>
      </c>
      <c r="Z2" s="562" t="s">
        <v>154</v>
      </c>
      <c r="AA2" s="562"/>
      <c r="AB2" s="562"/>
    </row>
    <row r="3" spans="1:28" ht="15">
      <c r="A3" s="490" t="s">
        <v>96</v>
      </c>
      <c r="B3" s="491"/>
      <c r="C3" s="491"/>
      <c r="D3" s="494" t="s">
        <v>97</v>
      </c>
      <c r="E3" s="61" t="s">
        <v>98</v>
      </c>
      <c r="F3" s="62"/>
      <c r="G3" s="63" t="s">
        <v>99</v>
      </c>
      <c r="H3" s="64"/>
      <c r="I3" s="65"/>
      <c r="J3" s="65"/>
      <c r="K3" s="65"/>
      <c r="L3" s="65"/>
      <c r="M3" s="65"/>
      <c r="N3" s="65"/>
      <c r="O3" s="66"/>
      <c r="P3" s="8"/>
      <c r="Q3" s="58"/>
      <c r="R3" s="455" t="s">
        <v>63</v>
      </c>
      <c r="S3" s="456"/>
      <c r="T3" s="457"/>
      <c r="U3" s="458">
        <v>220.4</v>
      </c>
      <c r="V3" s="459"/>
      <c r="W3" s="460">
        <v>1</v>
      </c>
      <c r="X3" s="461"/>
      <c r="Y3" s="188">
        <f aca="true" t="shared" si="0" ref="Y3:Y8">(W3/3)</f>
        <v>0.3333333333333333</v>
      </c>
      <c r="Z3" s="553">
        <f aca="true" t="shared" si="1" ref="Z3:Z8">(Y3*U3)</f>
        <v>73.46666666666667</v>
      </c>
      <c r="AA3" s="553"/>
      <c r="AB3" s="553"/>
    </row>
    <row r="4" spans="1:28" ht="15">
      <c r="A4" s="492"/>
      <c r="B4" s="493"/>
      <c r="C4" s="493"/>
      <c r="D4" s="495"/>
      <c r="E4" s="67"/>
      <c r="F4" s="62"/>
      <c r="G4" s="68" t="s">
        <v>100</v>
      </c>
      <c r="H4" s="12"/>
      <c r="I4" s="3"/>
      <c r="J4" s="3"/>
      <c r="K4" s="3"/>
      <c r="L4" s="3"/>
      <c r="M4" s="3"/>
      <c r="N4" s="3"/>
      <c r="O4" s="69"/>
      <c r="P4" s="8"/>
      <c r="Q4" s="112"/>
      <c r="R4" s="185" t="s">
        <v>94</v>
      </c>
      <c r="S4" s="186"/>
      <c r="T4" s="187"/>
      <c r="U4" s="458">
        <v>9.47</v>
      </c>
      <c r="V4" s="459"/>
      <c r="W4" s="460">
        <v>1</v>
      </c>
      <c r="X4" s="461"/>
      <c r="Y4" s="188">
        <f t="shared" si="0"/>
        <v>0.3333333333333333</v>
      </c>
      <c r="Z4" s="553">
        <f t="shared" si="1"/>
        <v>3.1566666666666667</v>
      </c>
      <c r="AA4" s="553"/>
      <c r="AB4" s="553"/>
    </row>
    <row r="5" spans="1:28" ht="15">
      <c r="A5" s="496" t="s">
        <v>101</v>
      </c>
      <c r="B5" s="497"/>
      <c r="C5" s="497"/>
      <c r="D5" s="60"/>
      <c r="E5" s="70"/>
      <c r="F5" s="71"/>
      <c r="G5" s="68"/>
      <c r="H5" s="195" t="s">
        <v>103</v>
      </c>
      <c r="I5" s="3"/>
      <c r="J5" s="3"/>
      <c r="K5" s="3"/>
      <c r="L5" s="3"/>
      <c r="M5" s="498">
        <v>2.97</v>
      </c>
      <c r="N5" s="498"/>
      <c r="O5" s="499"/>
      <c r="P5" s="8"/>
      <c r="Q5" s="113"/>
      <c r="R5" s="185" t="s">
        <v>64</v>
      </c>
      <c r="S5" s="186"/>
      <c r="T5" s="187"/>
      <c r="U5" s="458">
        <v>6.15</v>
      </c>
      <c r="V5" s="459"/>
      <c r="W5" s="554">
        <v>1</v>
      </c>
      <c r="X5" s="555"/>
      <c r="Y5" s="188">
        <f t="shared" si="0"/>
        <v>0.3333333333333333</v>
      </c>
      <c r="Z5" s="553">
        <f t="shared" si="1"/>
        <v>2.05</v>
      </c>
      <c r="AA5" s="553"/>
      <c r="AB5" s="553"/>
    </row>
    <row r="6" spans="1:28" ht="15" customHeight="1">
      <c r="A6" s="453" t="s">
        <v>131</v>
      </c>
      <c r="B6" s="454"/>
      <c r="C6" s="454"/>
      <c r="D6" s="72"/>
      <c r="E6" s="73"/>
      <c r="F6" s="71"/>
      <c r="G6" s="74" t="s">
        <v>130</v>
      </c>
      <c r="H6" s="75"/>
      <c r="I6" s="65"/>
      <c r="J6" s="65"/>
      <c r="K6" s="65"/>
      <c r="L6" s="65"/>
      <c r="M6" s="65"/>
      <c r="N6" s="65"/>
      <c r="O6" s="66"/>
      <c r="P6" s="8"/>
      <c r="Q6" s="120"/>
      <c r="R6" s="185" t="s">
        <v>65</v>
      </c>
      <c r="S6" s="186"/>
      <c r="T6" s="187"/>
      <c r="U6" s="458">
        <v>10.47</v>
      </c>
      <c r="V6" s="459"/>
      <c r="W6" s="556">
        <v>2</v>
      </c>
      <c r="X6" s="557"/>
      <c r="Y6" s="188">
        <f t="shared" si="0"/>
        <v>0.6666666666666666</v>
      </c>
      <c r="Z6" s="553">
        <f t="shared" si="1"/>
        <v>6.98</v>
      </c>
      <c r="AA6" s="553"/>
      <c r="AB6" s="553"/>
    </row>
    <row r="7" spans="1:28" ht="15">
      <c r="A7" s="453" t="s">
        <v>102</v>
      </c>
      <c r="B7" s="454"/>
      <c r="C7" s="454"/>
      <c r="D7" s="72"/>
      <c r="E7" s="76">
        <v>300000</v>
      </c>
      <c r="F7" s="77"/>
      <c r="G7" s="68"/>
      <c r="H7" s="44" t="s">
        <v>103</v>
      </c>
      <c r="I7" s="3"/>
      <c r="J7" s="3"/>
      <c r="K7" s="3"/>
      <c r="L7" s="3"/>
      <c r="M7" s="502">
        <v>15.02</v>
      </c>
      <c r="N7" s="502"/>
      <c r="O7" s="503"/>
      <c r="P7" s="8"/>
      <c r="Q7" s="113"/>
      <c r="R7" s="185" t="s">
        <v>66</v>
      </c>
      <c r="S7" s="186"/>
      <c r="T7" s="187"/>
      <c r="U7" s="458">
        <v>37.45</v>
      </c>
      <c r="V7" s="459"/>
      <c r="W7" s="560">
        <v>2</v>
      </c>
      <c r="X7" s="561"/>
      <c r="Y7" s="188">
        <f t="shared" si="0"/>
        <v>0.6666666666666666</v>
      </c>
      <c r="Z7" s="553">
        <f t="shared" si="1"/>
        <v>24.96666666666667</v>
      </c>
      <c r="AA7" s="553"/>
      <c r="AB7" s="553"/>
    </row>
    <row r="8" spans="1:28" ht="15">
      <c r="A8" s="453" t="s">
        <v>104</v>
      </c>
      <c r="B8" s="454"/>
      <c r="C8" s="454"/>
      <c r="D8" s="72"/>
      <c r="E8" s="78">
        <v>10</v>
      </c>
      <c r="F8" s="79"/>
      <c r="G8" s="74" t="s">
        <v>21</v>
      </c>
      <c r="H8" s="65"/>
      <c r="I8" s="65"/>
      <c r="J8" s="65"/>
      <c r="K8" s="65"/>
      <c r="L8" s="65"/>
      <c r="M8" s="65"/>
      <c r="N8" s="65"/>
      <c r="O8" s="66"/>
      <c r="P8" s="8"/>
      <c r="Q8" s="113"/>
      <c r="R8" s="563" t="s">
        <v>155</v>
      </c>
      <c r="S8" s="564"/>
      <c r="T8" s="565"/>
      <c r="U8" s="458">
        <v>16.47</v>
      </c>
      <c r="V8" s="459"/>
      <c r="W8" s="554">
        <v>4</v>
      </c>
      <c r="X8" s="555"/>
      <c r="Y8" s="188">
        <f t="shared" si="0"/>
        <v>1.3333333333333333</v>
      </c>
      <c r="Z8" s="553">
        <f t="shared" si="1"/>
        <v>21.959999999999997</v>
      </c>
      <c r="AA8" s="553"/>
      <c r="AB8" s="553"/>
    </row>
    <row r="9" spans="1:24" ht="15">
      <c r="A9" s="80" t="s">
        <v>105</v>
      </c>
      <c r="B9" s="72"/>
      <c r="C9" s="72"/>
      <c r="D9" s="72"/>
      <c r="E9" s="78"/>
      <c r="F9" s="71"/>
      <c r="G9" s="2"/>
      <c r="H9" s="365" t="s">
        <v>85</v>
      </c>
      <c r="I9" s="365"/>
      <c r="J9" s="365"/>
      <c r="K9" s="365"/>
      <c r="L9" s="3"/>
      <c r="M9" s="292">
        <v>1660.03</v>
      </c>
      <c r="N9" s="292"/>
      <c r="O9" s="484"/>
      <c r="P9" s="8"/>
      <c r="Q9" s="113"/>
      <c r="R9" s="58"/>
      <c r="S9" s="114"/>
      <c r="T9" s="114"/>
      <c r="U9" s="114"/>
      <c r="V9" s="114"/>
      <c r="W9" s="104"/>
      <c r="X9" s="105"/>
    </row>
    <row r="10" spans="1:28" ht="15">
      <c r="A10" s="448" t="s">
        <v>106</v>
      </c>
      <c r="B10" s="449"/>
      <c r="C10" s="72"/>
      <c r="D10" s="72"/>
      <c r="E10" s="81" t="s">
        <v>158</v>
      </c>
      <c r="F10" s="71"/>
      <c r="G10" s="2"/>
      <c r="H10" s="365" t="s">
        <v>55</v>
      </c>
      <c r="I10" s="365"/>
      <c r="J10" s="365"/>
      <c r="K10" s="365"/>
      <c r="L10" s="3"/>
      <c r="M10" s="292">
        <v>1162.21</v>
      </c>
      <c r="N10" s="292"/>
      <c r="O10" s="484"/>
      <c r="P10" s="8"/>
      <c r="Q10" s="113"/>
      <c r="R10" s="181" t="s">
        <v>62</v>
      </c>
      <c r="S10" s="182"/>
      <c r="T10" s="183"/>
      <c r="U10" s="558" t="s">
        <v>23</v>
      </c>
      <c r="V10" s="559"/>
      <c r="W10" s="202" t="s">
        <v>160</v>
      </c>
      <c r="X10" s="184"/>
      <c r="Y10" s="184" t="s">
        <v>153</v>
      </c>
      <c r="Z10" s="562" t="s">
        <v>154</v>
      </c>
      <c r="AA10" s="562"/>
      <c r="AB10" s="562"/>
    </row>
    <row r="11" spans="1:28" ht="15">
      <c r="A11" s="448" t="s">
        <v>107</v>
      </c>
      <c r="B11" s="449"/>
      <c r="C11" s="72"/>
      <c r="D11" s="72"/>
      <c r="E11" s="78">
        <v>4</v>
      </c>
      <c r="F11" s="71"/>
      <c r="G11" s="2"/>
      <c r="H11" s="477"/>
      <c r="I11" s="477"/>
      <c r="J11" s="477"/>
      <c r="K11" s="477"/>
      <c r="L11" s="3"/>
      <c r="M11" s="478"/>
      <c r="N11" s="478"/>
      <c r="O11" s="479"/>
      <c r="P11" s="8"/>
      <c r="Q11" s="113"/>
      <c r="R11" s="563" t="s">
        <v>67</v>
      </c>
      <c r="S11" s="564"/>
      <c r="T11" s="565"/>
      <c r="U11" s="458">
        <v>15.07</v>
      </c>
      <c r="V11" s="459"/>
      <c r="W11" s="566">
        <v>1</v>
      </c>
      <c r="X11" s="567"/>
      <c r="Y11" s="188">
        <f>(W11/3)</f>
        <v>0.3333333333333333</v>
      </c>
      <c r="Z11" s="553">
        <f>(Y11*U11)</f>
        <v>5.023333333333333</v>
      </c>
      <c r="AA11" s="553"/>
      <c r="AB11" s="553"/>
    </row>
    <row r="12" spans="1:28" ht="15">
      <c r="A12" s="448" t="s">
        <v>132</v>
      </c>
      <c r="B12" s="449"/>
      <c r="C12" s="72"/>
      <c r="D12" s="72"/>
      <c r="E12" s="76">
        <v>80000</v>
      </c>
      <c r="F12" s="71"/>
      <c r="G12" s="82" t="s">
        <v>112</v>
      </c>
      <c r="H12" s="83"/>
      <c r="I12" s="83"/>
      <c r="J12" s="83"/>
      <c r="K12" s="84"/>
      <c r="L12" s="84"/>
      <c r="M12" s="464"/>
      <c r="N12" s="464"/>
      <c r="O12" s="465"/>
      <c r="P12" s="8"/>
      <c r="Q12" s="113"/>
      <c r="R12" s="563" t="s">
        <v>68</v>
      </c>
      <c r="S12" s="564"/>
      <c r="T12" s="565"/>
      <c r="U12" s="458">
        <v>17.7</v>
      </c>
      <c r="V12" s="459"/>
      <c r="W12" s="556">
        <v>1</v>
      </c>
      <c r="X12" s="557"/>
      <c r="Y12" s="188">
        <f>(W12/3)</f>
        <v>0.3333333333333333</v>
      </c>
      <c r="Z12" s="553">
        <f>(Y12*U12)</f>
        <v>5.8999999999999995</v>
      </c>
      <c r="AA12" s="553"/>
      <c r="AB12" s="553"/>
    </row>
    <row r="13" spans="1:28" ht="15">
      <c r="A13" s="448" t="s">
        <v>108</v>
      </c>
      <c r="B13" s="449"/>
      <c r="C13" s="72"/>
      <c r="D13" s="72"/>
      <c r="E13" s="73">
        <v>540.93</v>
      </c>
      <c r="F13" s="79"/>
      <c r="G13" s="470" t="s">
        <v>114</v>
      </c>
      <c r="H13" s="426"/>
      <c r="I13" s="426"/>
      <c r="J13" s="426"/>
      <c r="K13" s="426"/>
      <c r="L13" s="426"/>
      <c r="M13" s="471">
        <v>5000</v>
      </c>
      <c r="N13" s="426"/>
      <c r="O13" s="472"/>
      <c r="P13" s="8"/>
      <c r="Q13" s="113"/>
      <c r="R13" s="563" t="s">
        <v>69</v>
      </c>
      <c r="S13" s="564"/>
      <c r="T13" s="565"/>
      <c r="U13" s="458">
        <v>64.82</v>
      </c>
      <c r="V13" s="459"/>
      <c r="W13" s="556">
        <v>1</v>
      </c>
      <c r="X13" s="557"/>
      <c r="Y13" s="188">
        <f>(W13/3)</f>
        <v>0.3333333333333333</v>
      </c>
      <c r="Z13" s="553">
        <f>(Y13*U13)</f>
        <v>21.606666666666662</v>
      </c>
      <c r="AA13" s="553"/>
      <c r="AB13" s="553"/>
    </row>
    <row r="14" spans="1:28" ht="15">
      <c r="A14" s="448" t="s">
        <v>109</v>
      </c>
      <c r="B14" s="449"/>
      <c r="C14" s="72"/>
      <c r="D14" s="72"/>
      <c r="E14" s="73">
        <v>0</v>
      </c>
      <c r="F14" s="77"/>
      <c r="G14" s="473" t="s">
        <v>116</v>
      </c>
      <c r="H14" s="474"/>
      <c r="I14" s="474"/>
      <c r="J14" s="474"/>
      <c r="K14" s="474"/>
      <c r="L14" s="474"/>
      <c r="M14" s="475">
        <v>0.1599</v>
      </c>
      <c r="N14" s="475"/>
      <c r="O14" s="476"/>
      <c r="P14" s="8"/>
      <c r="Q14" s="113"/>
      <c r="R14" s="563" t="s">
        <v>93</v>
      </c>
      <c r="S14" s="564"/>
      <c r="T14" s="565"/>
      <c r="U14" s="458">
        <v>250.57</v>
      </c>
      <c r="V14" s="459"/>
      <c r="W14" s="556">
        <v>1</v>
      </c>
      <c r="X14" s="557"/>
      <c r="Y14" s="188">
        <f>(W14/3)</f>
        <v>0.3333333333333333</v>
      </c>
      <c r="Z14" s="553">
        <f>(Y14*U14)</f>
        <v>83.52333333333333</v>
      </c>
      <c r="AA14" s="553"/>
      <c r="AB14" s="553"/>
    </row>
    <row r="15" spans="1:25" ht="15">
      <c r="A15" s="448" t="s">
        <v>110</v>
      </c>
      <c r="B15" s="449"/>
      <c r="C15" s="72"/>
      <c r="D15" s="72"/>
      <c r="E15" s="73">
        <v>0</v>
      </c>
      <c r="F15" s="77"/>
      <c r="G15" s="2"/>
      <c r="H15" s="44"/>
      <c r="I15" s="44"/>
      <c r="J15" s="3"/>
      <c r="K15" s="3"/>
      <c r="L15" s="3"/>
      <c r="M15" s="418"/>
      <c r="N15" s="418"/>
      <c r="O15" s="463"/>
      <c r="P15" s="8"/>
      <c r="Q15" s="113"/>
      <c r="R15" s="110"/>
      <c r="S15" s="110"/>
      <c r="T15" s="110"/>
      <c r="U15" s="110"/>
      <c r="V15" s="110"/>
      <c r="W15" s="109"/>
      <c r="X15" s="109"/>
      <c r="Y15" s="128"/>
    </row>
    <row r="16" spans="1:25" ht="15">
      <c r="A16" s="448" t="s">
        <v>111</v>
      </c>
      <c r="B16" s="449"/>
      <c r="C16" s="72"/>
      <c r="D16" s="72"/>
      <c r="E16" s="73"/>
      <c r="F16" s="77"/>
      <c r="P16" s="8"/>
      <c r="Q16" s="113"/>
      <c r="R16" s="110"/>
      <c r="S16" s="110"/>
      <c r="T16" s="110"/>
      <c r="U16" s="110"/>
      <c r="V16" s="110"/>
      <c r="W16" s="109"/>
      <c r="X16" s="109"/>
      <c r="Y16" s="128"/>
    </row>
    <row r="17" spans="1:25" ht="15" customHeight="1">
      <c r="A17" s="446" t="s">
        <v>113</v>
      </c>
      <c r="B17" s="447"/>
      <c r="C17" s="72"/>
      <c r="D17" s="72"/>
      <c r="E17" s="194">
        <f>(E13*E11)/E12</f>
        <v>0.027046499999999998</v>
      </c>
      <c r="F17" s="77"/>
      <c r="P17" s="8"/>
      <c r="Q17" s="113"/>
      <c r="R17" s="126"/>
      <c r="S17" s="126"/>
      <c r="T17" s="126"/>
      <c r="U17" s="126"/>
      <c r="V17" s="111"/>
      <c r="W17" s="18"/>
      <c r="X17" s="18"/>
      <c r="Y17" s="18"/>
    </row>
    <row r="18" spans="1:23" ht="15" customHeight="1">
      <c r="A18" s="453" t="s">
        <v>115</v>
      </c>
      <c r="B18" s="454"/>
      <c r="C18" s="72"/>
      <c r="D18" s="72"/>
      <c r="E18" s="78"/>
      <c r="F18" s="77"/>
      <c r="P18" s="8"/>
      <c r="Q18" s="111"/>
      <c r="R18" s="119"/>
      <c r="S18" s="119"/>
      <c r="T18" s="119"/>
      <c r="U18" s="119"/>
      <c r="V18" s="119"/>
      <c r="W18" s="107"/>
    </row>
    <row r="19" spans="1:23" ht="15">
      <c r="A19" s="448" t="s">
        <v>117</v>
      </c>
      <c r="B19" s="449"/>
      <c r="C19" s="72"/>
      <c r="D19" s="72"/>
      <c r="E19" s="76">
        <v>10000</v>
      </c>
      <c r="F19" s="77"/>
      <c r="G19" s="451"/>
      <c r="H19" s="451"/>
      <c r="I19" s="451"/>
      <c r="J19" s="451"/>
      <c r="K19" s="451"/>
      <c r="L19" s="451"/>
      <c r="M19" s="38"/>
      <c r="N19" s="38"/>
      <c r="O19" s="38"/>
      <c r="P19" s="8"/>
      <c r="Q19" s="110"/>
      <c r="R19" s="118"/>
      <c r="S19" s="118"/>
      <c r="T19" s="118"/>
      <c r="U19" s="58"/>
      <c r="V19" s="117"/>
      <c r="W19" s="108"/>
    </row>
    <row r="20" spans="1:23" ht="15" customHeight="1">
      <c r="A20" s="448" t="s">
        <v>118</v>
      </c>
      <c r="B20" s="449"/>
      <c r="C20" s="449"/>
      <c r="D20" s="450"/>
      <c r="E20" s="85">
        <v>10</v>
      </c>
      <c r="F20" s="86"/>
      <c r="G20" s="38"/>
      <c r="H20" s="38"/>
      <c r="I20" s="38"/>
      <c r="J20" s="38"/>
      <c r="K20" s="38"/>
      <c r="L20" s="38"/>
      <c r="M20" s="426"/>
      <c r="N20" s="426"/>
      <c r="O20" s="426"/>
      <c r="P20" s="8"/>
      <c r="Q20" s="110"/>
      <c r="R20" s="118"/>
      <c r="S20" s="118"/>
      <c r="T20" s="118"/>
      <c r="U20" s="58"/>
      <c r="V20" s="117"/>
      <c r="W20" s="108"/>
    </row>
    <row r="21" spans="1:23" ht="18.75" customHeight="1">
      <c r="A21" s="448" t="s">
        <v>113</v>
      </c>
      <c r="B21" s="449"/>
      <c r="C21" s="72"/>
      <c r="D21" s="72"/>
      <c r="E21" s="194">
        <f>E20/E19</f>
        <v>0.001</v>
      </c>
      <c r="F21" s="71"/>
      <c r="G21" s="38"/>
      <c r="H21" s="38"/>
      <c r="I21" s="38"/>
      <c r="J21" s="38"/>
      <c r="K21" s="38"/>
      <c r="L21" s="38"/>
      <c r="M21" s="426"/>
      <c r="N21" s="426"/>
      <c r="O21" s="426"/>
      <c r="P21" s="8"/>
      <c r="Q21" s="126"/>
      <c r="R21" s="118"/>
      <c r="S21" s="118"/>
      <c r="T21" s="118"/>
      <c r="U21" s="58"/>
      <c r="V21" s="117"/>
      <c r="W21" s="108"/>
    </row>
    <row r="22" spans="1:23" ht="15">
      <c r="A22" s="453" t="s">
        <v>100</v>
      </c>
      <c r="B22" s="454"/>
      <c r="C22" s="72"/>
      <c r="D22" s="72"/>
      <c r="E22" s="78"/>
      <c r="F22" s="79"/>
      <c r="G22" s="38"/>
      <c r="H22" s="38"/>
      <c r="I22" s="38"/>
      <c r="J22" s="38"/>
      <c r="K22" s="38"/>
      <c r="L22" s="38"/>
      <c r="M22" s="426"/>
      <c r="N22" s="426"/>
      <c r="O22" s="426"/>
      <c r="P22" s="8"/>
      <c r="Q22" s="119"/>
      <c r="R22" s="118"/>
      <c r="S22" s="118"/>
      <c r="T22" s="118"/>
      <c r="U22" s="58"/>
      <c r="V22" s="117"/>
      <c r="W22" s="108"/>
    </row>
    <row r="23" spans="1:23" ht="18.75" customHeight="1">
      <c r="A23" s="448" t="s">
        <v>119</v>
      </c>
      <c r="B23" s="449"/>
      <c r="C23" s="72"/>
      <c r="D23" s="72"/>
      <c r="E23" s="85">
        <v>7</v>
      </c>
      <c r="F23" s="87"/>
      <c r="G23" s="426"/>
      <c r="H23" s="426"/>
      <c r="I23" s="426"/>
      <c r="J23" s="426"/>
      <c r="K23" s="426"/>
      <c r="L23" s="426"/>
      <c r="M23" s="467"/>
      <c r="N23" s="467"/>
      <c r="O23" s="467"/>
      <c r="P23" s="8"/>
      <c r="Q23" s="116"/>
      <c r="R23" s="118"/>
      <c r="S23" s="118"/>
      <c r="T23" s="118"/>
      <c r="U23" s="58"/>
      <c r="V23" s="117"/>
      <c r="W23" s="108"/>
    </row>
    <row r="24" spans="1:23" ht="18" customHeight="1">
      <c r="A24" s="448" t="s">
        <v>120</v>
      </c>
      <c r="B24" s="449"/>
      <c r="C24" s="72"/>
      <c r="D24" s="72"/>
      <c r="E24" s="81" t="s">
        <v>103</v>
      </c>
      <c r="F24" s="86"/>
      <c r="G24" s="38"/>
      <c r="H24" s="38"/>
      <c r="I24" s="38"/>
      <c r="J24" s="38"/>
      <c r="K24" s="38"/>
      <c r="L24" s="38"/>
      <c r="M24" s="38"/>
      <c r="N24" s="38"/>
      <c r="O24" s="38"/>
      <c r="P24" s="8"/>
      <c r="Q24" s="116"/>
      <c r="R24" s="118"/>
      <c r="S24" s="118"/>
      <c r="T24" s="118"/>
      <c r="U24" s="58"/>
      <c r="V24" s="117"/>
      <c r="W24" s="108"/>
    </row>
    <row r="25" spans="1:23" ht="15">
      <c r="A25" s="80"/>
      <c r="B25" s="60"/>
      <c r="C25" s="60"/>
      <c r="D25" s="60"/>
      <c r="E25" s="89"/>
      <c r="F25" s="71"/>
      <c r="G25" s="38"/>
      <c r="H25" s="38"/>
      <c r="I25" s="38"/>
      <c r="J25" s="38"/>
      <c r="K25" s="38"/>
      <c r="L25" s="38"/>
      <c r="M25" s="38"/>
      <c r="N25" s="38"/>
      <c r="O25" s="38"/>
      <c r="P25" s="8"/>
      <c r="Q25" s="116"/>
      <c r="R25" s="118"/>
      <c r="S25" s="118"/>
      <c r="T25" s="118"/>
      <c r="U25" s="58"/>
      <c r="V25" s="117"/>
      <c r="W25" s="108"/>
    </row>
    <row r="26" spans="1:23" ht="15" customHeight="1">
      <c r="A26" s="88"/>
      <c r="B26" s="90"/>
      <c r="C26" s="90"/>
      <c r="D26" s="90"/>
      <c r="E26" s="90"/>
      <c r="F26" s="77"/>
      <c r="G26" s="38"/>
      <c r="H26" s="38"/>
      <c r="I26" s="38"/>
      <c r="J26" s="38"/>
      <c r="K26" s="38"/>
      <c r="L26" s="38"/>
      <c r="M26" s="38"/>
      <c r="N26" s="38"/>
      <c r="O26" s="38"/>
      <c r="P26" s="8"/>
      <c r="Q26" s="116"/>
      <c r="R26" s="118"/>
      <c r="S26" s="118"/>
      <c r="T26" s="118"/>
      <c r="U26" s="58"/>
      <c r="V26" s="117"/>
      <c r="W26" s="108"/>
    </row>
    <row r="27" spans="1:23" ht="15" customHeight="1">
      <c r="A27" s="453" t="s">
        <v>121</v>
      </c>
      <c r="B27" s="454"/>
      <c r="C27" s="90"/>
      <c r="D27" s="90"/>
      <c r="E27" s="90"/>
      <c r="F27" s="71"/>
      <c r="G27" s="38"/>
      <c r="H27" s="38"/>
      <c r="I27" s="38"/>
      <c r="J27" s="38"/>
      <c r="K27" s="38"/>
      <c r="L27" s="38"/>
      <c r="M27" s="38"/>
      <c r="N27" s="38"/>
      <c r="O27" s="38"/>
      <c r="P27" s="8"/>
      <c r="Q27" s="116"/>
      <c r="R27" s="118"/>
      <c r="S27" s="118"/>
      <c r="T27" s="118"/>
      <c r="U27" s="58"/>
      <c r="V27" s="117"/>
      <c r="W27" s="108"/>
    </row>
    <row r="28" spans="1:23" ht="15">
      <c r="A28" s="468" t="s">
        <v>122</v>
      </c>
      <c r="B28" s="469"/>
      <c r="C28" s="469"/>
      <c r="D28" s="90"/>
      <c r="E28" s="452" t="s">
        <v>165</v>
      </c>
      <c r="F28" s="452"/>
      <c r="G28" s="452"/>
      <c r="H28" s="452"/>
      <c r="I28" s="38"/>
      <c r="J28" s="38"/>
      <c r="K28" s="38"/>
      <c r="L28" s="38"/>
      <c r="M28" s="38"/>
      <c r="N28" s="38"/>
      <c r="O28" s="38"/>
      <c r="P28" s="8"/>
      <c r="Q28" s="116"/>
      <c r="R28" s="118"/>
      <c r="S28" s="118"/>
      <c r="T28" s="118"/>
      <c r="U28" s="58"/>
      <c r="V28" s="117"/>
      <c r="W28" s="108"/>
    </row>
    <row r="29" spans="1:23" ht="15">
      <c r="A29" s="91"/>
      <c r="B29" s="92"/>
      <c r="C29" s="92"/>
      <c r="D29" s="90"/>
      <c r="E29" s="208" t="s">
        <v>166</v>
      </c>
      <c r="F29" s="93"/>
      <c r="G29" s="93"/>
      <c r="H29" s="93"/>
      <c r="I29" s="38"/>
      <c r="J29" s="38"/>
      <c r="K29" s="38"/>
      <c r="L29" s="38"/>
      <c r="M29" s="38"/>
      <c r="N29" s="38"/>
      <c r="O29" s="38"/>
      <c r="P29" s="8"/>
      <c r="Q29" s="116"/>
      <c r="R29" s="118"/>
      <c r="S29" s="118"/>
      <c r="T29" s="118"/>
      <c r="U29" s="58"/>
      <c r="V29" s="117"/>
      <c r="W29" s="108"/>
    </row>
    <row r="30" spans="1:22" ht="15">
      <c r="A30" s="43" t="s">
        <v>123</v>
      </c>
      <c r="B30" s="90"/>
      <c r="C30" s="90"/>
      <c r="D30" s="90"/>
      <c r="E30" s="90"/>
      <c r="F30" s="71"/>
      <c r="G30" s="38"/>
      <c r="H30" s="38"/>
      <c r="I30" s="38"/>
      <c r="J30" s="38"/>
      <c r="K30" s="38"/>
      <c r="L30" s="38"/>
      <c r="M30" s="38"/>
      <c r="N30" s="38"/>
      <c r="O30" s="38"/>
      <c r="P30" s="8"/>
      <c r="Q30" s="116"/>
      <c r="R30" s="58"/>
      <c r="S30" s="58"/>
      <c r="T30" s="58"/>
      <c r="U30" s="58"/>
      <c r="V30" s="58"/>
    </row>
    <row r="31" spans="1:17" ht="15">
      <c r="A31" s="43" t="s">
        <v>124</v>
      </c>
      <c r="B31" s="94"/>
      <c r="C31" s="94"/>
      <c r="D31" s="94"/>
      <c r="E31" s="94"/>
      <c r="F31" s="71"/>
      <c r="G31" s="38"/>
      <c r="H31" s="38"/>
      <c r="I31" s="38"/>
      <c r="J31" s="38"/>
      <c r="K31" s="38"/>
      <c r="L31" s="38"/>
      <c r="M31" s="38"/>
      <c r="N31" s="38"/>
      <c r="O31" s="38"/>
      <c r="P31" s="8"/>
      <c r="Q31" s="116"/>
    </row>
    <row r="32" spans="1:17" ht="17.25" customHeight="1">
      <c r="A32" s="165" t="s">
        <v>159</v>
      </c>
      <c r="B32" s="94"/>
      <c r="C32" s="94"/>
      <c r="D32" s="94"/>
      <c r="E32" s="94"/>
      <c r="F32" s="71"/>
      <c r="G32" s="38"/>
      <c r="H32" s="38"/>
      <c r="I32" s="38"/>
      <c r="J32" s="38"/>
      <c r="K32" s="38"/>
      <c r="L32" s="38"/>
      <c r="M32" s="38"/>
      <c r="N32" s="38"/>
      <c r="O32" s="38"/>
      <c r="P32" s="8"/>
      <c r="Q32" s="116"/>
    </row>
    <row r="33" spans="1:17" ht="15.75" customHeight="1">
      <c r="A33" s="95"/>
      <c r="B33" s="94"/>
      <c r="C33" s="94"/>
      <c r="D33" s="94"/>
      <c r="E33" s="94"/>
      <c r="F33" s="71"/>
      <c r="G33" s="38"/>
      <c r="H33" s="38"/>
      <c r="I33" s="38"/>
      <c r="J33" s="38"/>
      <c r="K33" s="38"/>
      <c r="L33" s="38"/>
      <c r="M33" s="38"/>
      <c r="N33" s="38"/>
      <c r="O33" s="38"/>
      <c r="P33" s="8"/>
      <c r="Q33" s="116"/>
    </row>
    <row r="34" spans="1:17" ht="15">
      <c r="A34" s="96" t="s">
        <v>125</v>
      </c>
      <c r="B34" s="97" t="s">
        <v>86</v>
      </c>
      <c r="C34" s="462" t="s">
        <v>126</v>
      </c>
      <c r="D34" s="462"/>
      <c r="E34" s="98" t="s">
        <v>127</v>
      </c>
      <c r="F34" s="77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58"/>
    </row>
    <row r="35" spans="1:16" ht="15">
      <c r="A35" s="246">
        <v>1220</v>
      </c>
      <c r="B35" s="247">
        <v>790.05</v>
      </c>
      <c r="C35" s="466">
        <v>0.73</v>
      </c>
      <c r="D35" s="466"/>
      <c r="E35" s="248">
        <v>3477.39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1:16" ht="15">
      <c r="A36" s="95"/>
      <c r="B36" s="94"/>
      <c r="C36" s="94"/>
      <c r="D36" s="94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</row>
    <row r="37" spans="1:16" ht="15" customHeight="1" thickBot="1">
      <c r="A37" s="99"/>
      <c r="B37" s="100"/>
      <c r="C37" s="100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</row>
    <row r="38" ht="15.75" thickBot="1"/>
    <row r="39" spans="1:13" ht="15.75" thickBot="1">
      <c r="A39" s="508" t="s">
        <v>137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10"/>
    </row>
    <row r="40" spans="1:13" ht="15.75" thickBot="1">
      <c r="A40" s="155"/>
      <c r="B40" s="156" t="s">
        <v>27</v>
      </c>
      <c r="C40" s="157"/>
      <c r="D40" s="158"/>
      <c r="E40" s="158"/>
      <c r="F40" s="158"/>
      <c r="G40" s="158"/>
      <c r="H40" s="158"/>
      <c r="I40" s="158"/>
      <c r="J40" s="158"/>
      <c r="K40" s="158"/>
      <c r="L40" s="159"/>
      <c r="M40" s="160"/>
    </row>
    <row r="41" spans="1:13" ht="15">
      <c r="A41" s="121"/>
      <c r="B41" s="123" t="s">
        <v>28</v>
      </c>
      <c r="C41" s="123"/>
      <c r="D41" s="123"/>
      <c r="E41" s="123"/>
      <c r="G41" s="122"/>
      <c r="H41" s="129"/>
      <c r="I41" s="130"/>
      <c r="J41" s="130"/>
      <c r="K41" s="129"/>
      <c r="L41" s="511">
        <v>0</v>
      </c>
      <c r="M41" s="512"/>
    </row>
    <row r="42" spans="1:13" ht="15">
      <c r="A42" s="125"/>
      <c r="B42" s="111" t="s">
        <v>29</v>
      </c>
      <c r="C42" s="111"/>
      <c r="D42" s="111"/>
      <c r="E42" s="111"/>
      <c r="G42" s="110"/>
      <c r="H42" s="109"/>
      <c r="I42" s="131"/>
      <c r="J42" s="131"/>
      <c r="K42" s="109"/>
      <c r="L42" s="485">
        <v>0</v>
      </c>
      <c r="M42" s="486"/>
    </row>
    <row r="43" spans="1:13" ht="15">
      <c r="A43" s="125"/>
      <c r="B43" s="111" t="s">
        <v>30</v>
      </c>
      <c r="C43" s="111"/>
      <c r="D43" s="111"/>
      <c r="E43" s="111"/>
      <c r="G43" s="110"/>
      <c r="H43" s="109"/>
      <c r="I43" s="131"/>
      <c r="J43" s="131"/>
      <c r="K43" s="109"/>
      <c r="L43" s="485">
        <v>0</v>
      </c>
      <c r="M43" s="486"/>
    </row>
    <row r="44" spans="1:13" ht="15">
      <c r="A44" s="125"/>
      <c r="B44" s="111" t="s">
        <v>31</v>
      </c>
      <c r="C44" s="111"/>
      <c r="D44" s="111"/>
      <c r="E44" s="111"/>
      <c r="G44" s="110"/>
      <c r="H44" s="109"/>
      <c r="I44" s="131"/>
      <c r="J44" s="131"/>
      <c r="K44" s="109"/>
      <c r="L44" s="485">
        <v>0</v>
      </c>
      <c r="M44" s="486"/>
    </row>
    <row r="45" spans="1:13" ht="15">
      <c r="A45" s="125"/>
      <c r="B45" s="111" t="s">
        <v>32</v>
      </c>
      <c r="C45" s="111"/>
      <c r="D45" s="111"/>
      <c r="E45" s="111"/>
      <c r="G45" s="110"/>
      <c r="H45" s="109"/>
      <c r="I45" s="131"/>
      <c r="J45" s="131"/>
      <c r="K45" s="109"/>
      <c r="L45" s="485">
        <v>0</v>
      </c>
      <c r="M45" s="486"/>
    </row>
    <row r="46" spans="1:13" ht="15">
      <c r="A46" s="125"/>
      <c r="B46" s="111" t="s">
        <v>33</v>
      </c>
      <c r="C46" s="111"/>
      <c r="D46" s="111"/>
      <c r="E46" s="111"/>
      <c r="G46" s="110"/>
      <c r="H46" s="110"/>
      <c r="I46" s="132"/>
      <c r="J46" s="132"/>
      <c r="K46" s="109"/>
      <c r="L46" s="500">
        <v>0.08</v>
      </c>
      <c r="M46" s="501"/>
    </row>
    <row r="47" spans="1:13" ht="15">
      <c r="A47" s="125"/>
      <c r="B47" s="111" t="s">
        <v>34</v>
      </c>
      <c r="C47" s="111"/>
      <c r="D47" s="111"/>
      <c r="E47" s="111"/>
      <c r="G47" s="110"/>
      <c r="H47" s="109"/>
      <c r="I47" s="131"/>
      <c r="J47" s="131"/>
      <c r="K47" s="109"/>
      <c r="L47" s="485">
        <v>0</v>
      </c>
      <c r="M47" s="486"/>
    </row>
    <row r="48" spans="1:13" ht="15">
      <c r="A48" s="125"/>
      <c r="B48" s="111" t="s">
        <v>35</v>
      </c>
      <c r="C48" s="111"/>
      <c r="D48" s="111"/>
      <c r="E48" s="111"/>
      <c r="G48" s="110"/>
      <c r="H48" s="110"/>
      <c r="I48" s="131"/>
      <c r="J48" s="131"/>
      <c r="K48" s="109"/>
      <c r="L48" s="485">
        <v>0</v>
      </c>
      <c r="M48" s="486"/>
    </row>
    <row r="49" spans="1:13" ht="15">
      <c r="A49" s="125"/>
      <c r="B49" s="141" t="s">
        <v>36</v>
      </c>
      <c r="C49" s="141"/>
      <c r="D49" s="141"/>
      <c r="E49" s="141"/>
      <c r="G49" s="110"/>
      <c r="H49" s="109"/>
      <c r="I49" s="133"/>
      <c r="J49" s="133"/>
      <c r="K49" s="109"/>
      <c r="L49" s="504">
        <v>0.08</v>
      </c>
      <c r="M49" s="505"/>
    </row>
    <row r="50" spans="1:13" ht="15.75" thickBot="1">
      <c r="A50" s="134"/>
      <c r="B50" s="115"/>
      <c r="C50" s="135"/>
      <c r="D50" s="115"/>
      <c r="E50" s="115"/>
      <c r="F50" s="115"/>
      <c r="G50" s="115"/>
      <c r="H50" s="115"/>
      <c r="I50" s="136"/>
      <c r="J50" s="137"/>
      <c r="K50" s="106"/>
      <c r="L50" s="513"/>
      <c r="M50" s="514"/>
    </row>
    <row r="51" spans="1:13" ht="15.75" thickBot="1">
      <c r="A51" s="155"/>
      <c r="B51" s="156" t="s">
        <v>37</v>
      </c>
      <c r="C51" s="157"/>
      <c r="D51" s="158"/>
      <c r="E51" s="158"/>
      <c r="F51" s="158"/>
      <c r="G51" s="158"/>
      <c r="H51" s="158"/>
      <c r="I51" s="161"/>
      <c r="J51" s="162"/>
      <c r="K51" s="163"/>
      <c r="L51" s="515"/>
      <c r="M51" s="516"/>
    </row>
    <row r="52" spans="1:13" ht="15">
      <c r="A52" s="125"/>
      <c r="B52" s="149" t="s">
        <v>38</v>
      </c>
      <c r="C52" s="149"/>
      <c r="D52" s="149"/>
      <c r="E52" s="149"/>
      <c r="G52" s="110"/>
      <c r="H52" s="110"/>
      <c r="I52" s="138"/>
      <c r="J52" s="138"/>
      <c r="K52" s="109"/>
      <c r="L52" s="517">
        <v>0.11111111111111109</v>
      </c>
      <c r="M52" s="518"/>
    </row>
    <row r="53" spans="1:13" ht="15">
      <c r="A53" s="125"/>
      <c r="B53" s="149" t="s">
        <v>39</v>
      </c>
      <c r="C53" s="149"/>
      <c r="D53" s="149"/>
      <c r="E53" s="149"/>
      <c r="G53" s="110"/>
      <c r="H53" s="110"/>
      <c r="I53" s="139"/>
      <c r="J53" s="139"/>
      <c r="K53" s="109"/>
      <c r="L53" s="482">
        <v>0.0194</v>
      </c>
      <c r="M53" s="483"/>
    </row>
    <row r="54" spans="1:13" ht="15">
      <c r="A54" s="125"/>
      <c r="B54" s="149" t="s">
        <v>40</v>
      </c>
      <c r="C54" s="149"/>
      <c r="D54" s="149"/>
      <c r="E54" s="149"/>
      <c r="G54" s="110"/>
      <c r="H54" s="110"/>
      <c r="I54" s="139"/>
      <c r="J54" s="139"/>
      <c r="K54" s="109"/>
      <c r="L54" s="482">
        <v>0.0139</v>
      </c>
      <c r="M54" s="483"/>
    </row>
    <row r="55" spans="1:13" ht="15">
      <c r="A55" s="125"/>
      <c r="B55" s="149" t="s">
        <v>41</v>
      </c>
      <c r="C55" s="149"/>
      <c r="D55" s="149"/>
      <c r="E55" s="149"/>
      <c r="G55" s="110"/>
      <c r="H55" s="110"/>
      <c r="I55" s="139"/>
      <c r="J55" s="139"/>
      <c r="K55" s="109"/>
      <c r="L55" s="482">
        <v>0.0033</v>
      </c>
      <c r="M55" s="483"/>
    </row>
    <row r="56" spans="1:13" ht="15">
      <c r="A56" s="125"/>
      <c r="B56" s="149" t="s">
        <v>42</v>
      </c>
      <c r="C56" s="149"/>
      <c r="D56" s="149"/>
      <c r="E56" s="149"/>
      <c r="G56" s="110"/>
      <c r="H56" s="110"/>
      <c r="I56" s="139"/>
      <c r="J56" s="139"/>
      <c r="K56" s="109"/>
      <c r="L56" s="482">
        <v>0.0027</v>
      </c>
      <c r="M56" s="483"/>
    </row>
    <row r="57" spans="1:13" ht="15">
      <c r="A57" s="125"/>
      <c r="B57" s="150" t="s">
        <v>43</v>
      </c>
      <c r="C57" s="150"/>
      <c r="D57" s="150"/>
      <c r="E57" s="150"/>
      <c r="G57" s="110"/>
      <c r="H57" s="110"/>
      <c r="I57" s="140"/>
      <c r="J57" s="140"/>
      <c r="K57" s="109"/>
      <c r="L57" s="482">
        <v>0.0007</v>
      </c>
      <c r="M57" s="483"/>
    </row>
    <row r="58" spans="1:13" ht="15">
      <c r="A58" s="125"/>
      <c r="B58" s="149" t="s">
        <v>44</v>
      </c>
      <c r="C58" s="149"/>
      <c r="D58" s="149"/>
      <c r="E58" s="149"/>
      <c r="G58" s="110"/>
      <c r="H58" s="110"/>
      <c r="I58" s="139"/>
      <c r="J58" s="139"/>
      <c r="K58" s="109"/>
      <c r="L58" s="482">
        <v>0.0002</v>
      </c>
      <c r="M58" s="483"/>
    </row>
    <row r="59" spans="1:13" ht="15">
      <c r="A59" s="125"/>
      <c r="B59" s="149" t="s">
        <v>45</v>
      </c>
      <c r="C59" s="149"/>
      <c r="D59" s="149"/>
      <c r="E59" s="149"/>
      <c r="G59" s="110"/>
      <c r="H59" s="110"/>
      <c r="I59" s="138"/>
      <c r="J59" s="138"/>
      <c r="K59" s="109"/>
      <c r="L59" s="506">
        <v>0.0833333333333333</v>
      </c>
      <c r="M59" s="507"/>
    </row>
    <row r="60" spans="1:13" ht="15">
      <c r="A60" s="125"/>
      <c r="B60" s="141" t="s">
        <v>46</v>
      </c>
      <c r="C60" s="110"/>
      <c r="D60" s="110"/>
      <c r="E60" s="110"/>
      <c r="G60" s="110"/>
      <c r="H60" s="110"/>
      <c r="I60" s="110"/>
      <c r="J60" s="109"/>
      <c r="K60" s="109"/>
      <c r="L60" s="504">
        <v>0.23464444444444438</v>
      </c>
      <c r="M60" s="505"/>
    </row>
    <row r="61" spans="1:13" ht="15.75" thickBot="1">
      <c r="A61" s="125"/>
      <c r="B61" s="110"/>
      <c r="C61" s="141"/>
      <c r="D61" s="110"/>
      <c r="E61" s="110"/>
      <c r="F61" s="110"/>
      <c r="G61" s="110"/>
      <c r="H61" s="110"/>
      <c r="I61" s="110"/>
      <c r="J61" s="142"/>
      <c r="K61" s="109"/>
      <c r="L61" s="528"/>
      <c r="M61" s="529"/>
    </row>
    <row r="62" spans="1:13" ht="15.75" thickBot="1">
      <c r="A62" s="155"/>
      <c r="B62" s="156" t="s">
        <v>47</v>
      </c>
      <c r="C62" s="157"/>
      <c r="D62" s="158"/>
      <c r="E62" s="158"/>
      <c r="F62" s="158"/>
      <c r="G62" s="158"/>
      <c r="H62" s="158"/>
      <c r="I62" s="161"/>
      <c r="J62" s="162"/>
      <c r="K62" s="163"/>
      <c r="L62" s="480"/>
      <c r="M62" s="481"/>
    </row>
    <row r="63" spans="1:13" ht="15">
      <c r="A63" s="125"/>
      <c r="B63" s="149" t="s">
        <v>48</v>
      </c>
      <c r="C63" s="149"/>
      <c r="D63" s="149"/>
      <c r="E63" s="149"/>
      <c r="F63" s="110"/>
      <c r="G63" s="110"/>
      <c r="H63" s="143"/>
      <c r="J63" s="144"/>
      <c r="K63" s="109"/>
      <c r="L63" s="532">
        <v>0.0042</v>
      </c>
      <c r="M63" s="533"/>
    </row>
    <row r="64" spans="1:13" ht="15">
      <c r="A64" s="125"/>
      <c r="B64" s="149" t="s">
        <v>49</v>
      </c>
      <c r="C64" s="149"/>
      <c r="D64" s="149"/>
      <c r="E64" s="149"/>
      <c r="F64" s="110"/>
      <c r="G64" s="110"/>
      <c r="H64" s="143"/>
      <c r="J64" s="144"/>
      <c r="K64" s="109"/>
      <c r="L64" s="522">
        <v>0.0016</v>
      </c>
      <c r="M64" s="523"/>
    </row>
    <row r="65" spans="1:13" ht="15">
      <c r="A65" s="125"/>
      <c r="B65" s="149" t="s">
        <v>50</v>
      </c>
      <c r="C65" s="149"/>
      <c r="D65" s="149"/>
      <c r="E65" s="149"/>
      <c r="F65" s="110"/>
      <c r="G65" s="110"/>
      <c r="H65" s="143"/>
      <c r="J65" s="144"/>
      <c r="K65" s="109"/>
      <c r="L65" s="522">
        <v>0.0003</v>
      </c>
      <c r="M65" s="523"/>
    </row>
    <row r="66" spans="1:13" ht="15">
      <c r="A66" s="125"/>
      <c r="B66" s="149" t="s">
        <v>51</v>
      </c>
      <c r="C66" s="149"/>
      <c r="D66" s="149"/>
      <c r="E66" s="149"/>
      <c r="F66" s="149"/>
      <c r="G66" s="110"/>
      <c r="H66" s="143"/>
      <c r="J66" s="144"/>
      <c r="K66" s="109"/>
      <c r="L66" s="522">
        <v>0.032</v>
      </c>
      <c r="M66" s="523"/>
    </row>
    <row r="67" spans="1:13" ht="15">
      <c r="A67" s="125"/>
      <c r="B67" s="149" t="s">
        <v>52</v>
      </c>
      <c r="C67" s="149"/>
      <c r="D67" s="149"/>
      <c r="E67" s="149"/>
      <c r="F67" s="149"/>
      <c r="G67" s="110"/>
      <c r="H67" s="143"/>
      <c r="J67" s="144"/>
      <c r="K67" s="109"/>
      <c r="L67" s="522">
        <v>0.0004</v>
      </c>
      <c r="M67" s="523"/>
    </row>
    <row r="68" spans="1:13" ht="15">
      <c r="A68" s="125"/>
      <c r="B68" s="149" t="s">
        <v>138</v>
      </c>
      <c r="C68" s="149"/>
      <c r="D68" s="149"/>
      <c r="E68" s="149"/>
      <c r="F68" s="149"/>
      <c r="G68" s="149"/>
      <c r="H68" s="149"/>
      <c r="J68" s="144"/>
      <c r="K68" s="109"/>
      <c r="L68" s="522">
        <v>0.0002</v>
      </c>
      <c r="M68" s="523"/>
    </row>
    <row r="69" spans="1:13" ht="15">
      <c r="A69" s="125"/>
      <c r="B69" s="141" t="s">
        <v>139</v>
      </c>
      <c r="C69" s="110"/>
      <c r="D69" s="110"/>
      <c r="E69" s="110"/>
      <c r="F69" s="110"/>
      <c r="G69" s="110"/>
      <c r="H69" s="110"/>
      <c r="J69" s="109"/>
      <c r="K69" s="109"/>
      <c r="L69" s="504">
        <v>0.0387</v>
      </c>
      <c r="M69" s="505"/>
    </row>
    <row r="70" spans="1:13" ht="15">
      <c r="A70" s="125"/>
      <c r="B70" s="141"/>
      <c r="C70" s="110"/>
      <c r="D70" s="110"/>
      <c r="E70" s="110"/>
      <c r="F70" s="110"/>
      <c r="G70" s="110"/>
      <c r="H70" s="110"/>
      <c r="J70" s="138"/>
      <c r="K70" s="109"/>
      <c r="L70" s="524"/>
      <c r="M70" s="525"/>
    </row>
    <row r="71" spans="1:13" ht="15.75" thickBot="1">
      <c r="A71" s="134"/>
      <c r="B71" s="135" t="s">
        <v>53</v>
      </c>
      <c r="C71" s="115"/>
      <c r="D71" s="115"/>
      <c r="E71" s="115"/>
      <c r="F71" s="115"/>
      <c r="G71" s="115"/>
      <c r="H71" s="115"/>
      <c r="I71" s="127"/>
      <c r="J71" s="106"/>
      <c r="K71" s="106"/>
      <c r="L71" s="526">
        <v>0.3533444444444444</v>
      </c>
      <c r="M71" s="527"/>
    </row>
    <row r="72" spans="1:13" ht="15.75" thickBo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24"/>
    </row>
    <row r="73" spans="1:13" ht="15.75" thickBot="1">
      <c r="A73" s="519" t="s">
        <v>140</v>
      </c>
      <c r="B73" s="520"/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521"/>
    </row>
    <row r="74" spans="1:13" ht="15.75" thickBot="1">
      <c r="A74" s="155"/>
      <c r="B74" s="158"/>
      <c r="C74" s="158"/>
      <c r="D74" s="156" t="s">
        <v>27</v>
      </c>
      <c r="E74" s="157"/>
      <c r="F74" s="158"/>
      <c r="G74" s="158"/>
      <c r="H74" s="158"/>
      <c r="I74" s="158"/>
      <c r="J74" s="158"/>
      <c r="K74" s="158"/>
      <c r="L74" s="158"/>
      <c r="M74" s="164"/>
    </row>
    <row r="75" spans="1:13" ht="15">
      <c r="A75" s="125"/>
      <c r="B75" s="110" t="s">
        <v>28</v>
      </c>
      <c r="C75" s="110"/>
      <c r="D75" s="110"/>
      <c r="E75" s="110"/>
      <c r="I75" s="110"/>
      <c r="J75" s="145"/>
      <c r="K75" s="145"/>
      <c r="L75" s="538">
        <v>0.2</v>
      </c>
      <c r="M75" s="539"/>
    </row>
    <row r="76" spans="1:13" ht="15">
      <c r="A76" s="125"/>
      <c r="B76" s="110" t="s">
        <v>29</v>
      </c>
      <c r="C76" s="110"/>
      <c r="D76" s="110"/>
      <c r="E76" s="110"/>
      <c r="I76" s="110"/>
      <c r="J76" s="146"/>
      <c r="K76" s="146"/>
      <c r="L76" s="530">
        <v>0.015</v>
      </c>
      <c r="M76" s="531"/>
    </row>
    <row r="77" spans="1:13" ht="15">
      <c r="A77" s="125"/>
      <c r="B77" s="110" t="s">
        <v>30</v>
      </c>
      <c r="C77" s="110"/>
      <c r="D77" s="110"/>
      <c r="E77" s="110"/>
      <c r="I77" s="110"/>
      <c r="J77" s="146"/>
      <c r="K77" s="146"/>
      <c r="L77" s="530">
        <v>0.01</v>
      </c>
      <c r="M77" s="531"/>
    </row>
    <row r="78" spans="1:13" ht="15">
      <c r="A78" s="125"/>
      <c r="B78" s="110" t="s">
        <v>31</v>
      </c>
      <c r="C78" s="110"/>
      <c r="D78" s="110"/>
      <c r="E78" s="110"/>
      <c r="I78" s="110"/>
      <c r="J78" s="146"/>
      <c r="K78" s="146"/>
      <c r="L78" s="530">
        <v>0.002</v>
      </c>
      <c r="M78" s="531"/>
    </row>
    <row r="79" spans="1:13" ht="15">
      <c r="A79" s="125"/>
      <c r="B79" s="110" t="s">
        <v>32</v>
      </c>
      <c r="C79" s="110"/>
      <c r="D79" s="110"/>
      <c r="E79" s="110"/>
      <c r="I79" s="110"/>
      <c r="J79" s="146"/>
      <c r="K79" s="146"/>
      <c r="L79" s="530">
        <v>0.025</v>
      </c>
      <c r="M79" s="531"/>
    </row>
    <row r="80" spans="1:13" ht="15">
      <c r="A80" s="125"/>
      <c r="B80" s="110" t="s">
        <v>33</v>
      </c>
      <c r="C80" s="110"/>
      <c r="D80" s="110"/>
      <c r="E80" s="110"/>
      <c r="I80" s="110"/>
      <c r="J80" s="146"/>
      <c r="K80" s="146"/>
      <c r="L80" s="530">
        <v>0.08</v>
      </c>
      <c r="M80" s="531"/>
    </row>
    <row r="81" spans="1:13" ht="15">
      <c r="A81" s="125"/>
      <c r="B81" s="110" t="s">
        <v>34</v>
      </c>
      <c r="C81" s="110"/>
      <c r="D81" s="110"/>
      <c r="E81" s="110"/>
      <c r="I81" s="110"/>
      <c r="J81" s="147"/>
      <c r="K81" s="147"/>
      <c r="L81" s="534">
        <v>0.03</v>
      </c>
      <c r="M81" s="535"/>
    </row>
    <row r="82" spans="1:13" ht="15">
      <c r="A82" s="125"/>
      <c r="B82" s="110" t="s">
        <v>35</v>
      </c>
      <c r="C82" s="110"/>
      <c r="D82" s="110"/>
      <c r="E82" s="110"/>
      <c r="I82" s="110"/>
      <c r="J82" s="146"/>
      <c r="K82" s="146"/>
      <c r="L82" s="530">
        <v>0.006</v>
      </c>
      <c r="M82" s="531"/>
    </row>
    <row r="83" spans="1:13" ht="15">
      <c r="A83" s="125"/>
      <c r="B83" s="141" t="s">
        <v>36</v>
      </c>
      <c r="C83" s="141"/>
      <c r="D83" s="141"/>
      <c r="E83" s="141"/>
      <c r="I83" s="110"/>
      <c r="J83" s="109"/>
      <c r="K83" s="133"/>
      <c r="L83" s="504">
        <v>0.3680000000000001</v>
      </c>
      <c r="M83" s="505"/>
    </row>
    <row r="84" spans="1:13" ht="15.75" thickBot="1">
      <c r="A84" s="134"/>
      <c r="B84" s="115"/>
      <c r="C84" s="115"/>
      <c r="D84" s="115"/>
      <c r="E84" s="135"/>
      <c r="F84" s="115"/>
      <c r="G84" s="115"/>
      <c r="H84" s="115"/>
      <c r="I84" s="115"/>
      <c r="J84" s="115"/>
      <c r="K84" s="136"/>
      <c r="L84" s="536"/>
      <c r="M84" s="537"/>
    </row>
    <row r="85" spans="1:13" ht="15.75" thickBot="1">
      <c r="A85" s="155"/>
      <c r="B85" s="158"/>
      <c r="C85" s="158"/>
      <c r="D85" s="156" t="s">
        <v>37</v>
      </c>
      <c r="E85" s="157"/>
      <c r="F85" s="158"/>
      <c r="G85" s="158"/>
      <c r="H85" s="158"/>
      <c r="I85" s="158"/>
      <c r="J85" s="158"/>
      <c r="K85" s="161"/>
      <c r="L85" s="540"/>
      <c r="M85" s="541"/>
    </row>
    <row r="86" spans="1:13" ht="15">
      <c r="A86" s="121"/>
      <c r="B86" s="151" t="s">
        <v>38</v>
      </c>
      <c r="C86" s="151"/>
      <c r="D86" s="151"/>
      <c r="E86" s="151"/>
      <c r="F86" s="249"/>
      <c r="G86" s="249"/>
      <c r="H86" s="249"/>
      <c r="I86" s="236"/>
      <c r="J86" s="236"/>
      <c r="K86" s="233"/>
      <c r="L86" s="517">
        <v>0.11111111111111109</v>
      </c>
      <c r="M86" s="518"/>
    </row>
    <row r="87" spans="1:13" ht="15">
      <c r="A87" s="125"/>
      <c r="B87" s="149" t="s">
        <v>39</v>
      </c>
      <c r="C87" s="149"/>
      <c r="D87" s="149"/>
      <c r="E87" s="149"/>
      <c r="F87" s="18"/>
      <c r="G87" s="18"/>
      <c r="H87" s="18"/>
      <c r="I87" s="234"/>
      <c r="J87" s="234"/>
      <c r="K87" s="139"/>
      <c r="L87" s="482">
        <v>0.0194</v>
      </c>
      <c r="M87" s="483"/>
    </row>
    <row r="88" spans="1:13" ht="15">
      <c r="A88" s="125"/>
      <c r="B88" s="149" t="s">
        <v>40</v>
      </c>
      <c r="C88" s="149"/>
      <c r="D88" s="149"/>
      <c r="E88" s="149"/>
      <c r="F88" s="18"/>
      <c r="G88" s="18"/>
      <c r="H88" s="18"/>
      <c r="I88" s="234"/>
      <c r="J88" s="234"/>
      <c r="K88" s="139"/>
      <c r="L88" s="482">
        <v>0.0139</v>
      </c>
      <c r="M88" s="483"/>
    </row>
    <row r="89" spans="1:13" ht="15">
      <c r="A89" s="125"/>
      <c r="B89" s="149" t="s">
        <v>41</v>
      </c>
      <c r="C89" s="149"/>
      <c r="D89" s="149"/>
      <c r="E89" s="149"/>
      <c r="F89" s="18"/>
      <c r="G89" s="18"/>
      <c r="H89" s="18"/>
      <c r="I89" s="234"/>
      <c r="J89" s="234"/>
      <c r="K89" s="139"/>
      <c r="L89" s="482">
        <v>0.0033</v>
      </c>
      <c r="M89" s="483"/>
    </row>
    <row r="90" spans="1:13" ht="15">
      <c r="A90" s="125"/>
      <c r="B90" s="149" t="s">
        <v>42</v>
      </c>
      <c r="C90" s="149"/>
      <c r="D90" s="149"/>
      <c r="E90" s="149"/>
      <c r="F90" s="18"/>
      <c r="G90" s="18"/>
      <c r="H90" s="18"/>
      <c r="I90" s="234"/>
      <c r="J90" s="234"/>
      <c r="K90" s="139"/>
      <c r="L90" s="482">
        <v>0.0027</v>
      </c>
      <c r="M90" s="483"/>
    </row>
    <row r="91" spans="1:13" ht="15">
      <c r="A91" s="125"/>
      <c r="B91" s="150" t="s">
        <v>43</v>
      </c>
      <c r="C91" s="150"/>
      <c r="D91" s="150"/>
      <c r="E91" s="150"/>
      <c r="F91" s="18"/>
      <c r="G91" s="18"/>
      <c r="H91" s="18"/>
      <c r="I91" s="234"/>
      <c r="J91" s="234"/>
      <c r="K91" s="235"/>
      <c r="L91" s="482">
        <v>0.0007</v>
      </c>
      <c r="M91" s="483"/>
    </row>
    <row r="92" spans="1:13" ht="15">
      <c r="A92" s="125"/>
      <c r="B92" s="149" t="s">
        <v>44</v>
      </c>
      <c r="C92" s="149"/>
      <c r="D92" s="149"/>
      <c r="E92" s="149"/>
      <c r="F92" s="18"/>
      <c r="G92" s="18"/>
      <c r="H92" s="18"/>
      <c r="I92" s="234"/>
      <c r="J92" s="234"/>
      <c r="K92" s="139"/>
      <c r="L92" s="482">
        <v>0.0002</v>
      </c>
      <c r="M92" s="483"/>
    </row>
    <row r="93" spans="1:13" ht="15">
      <c r="A93" s="125"/>
      <c r="B93" s="149" t="s">
        <v>45</v>
      </c>
      <c r="C93" s="149"/>
      <c r="D93" s="149"/>
      <c r="E93" s="149"/>
      <c r="F93" s="18"/>
      <c r="G93" s="18"/>
      <c r="H93" s="18"/>
      <c r="I93" s="234"/>
      <c r="J93" s="234"/>
      <c r="K93" s="138"/>
      <c r="L93" s="506">
        <v>0.0833333333333333</v>
      </c>
      <c r="M93" s="507"/>
    </row>
    <row r="94" spans="1:13" ht="15">
      <c r="A94" s="125"/>
      <c r="B94" s="141" t="s">
        <v>46</v>
      </c>
      <c r="C94" s="234"/>
      <c r="D94" s="234"/>
      <c r="E94" s="234"/>
      <c r="F94" s="18"/>
      <c r="G94" s="18"/>
      <c r="H94" s="18"/>
      <c r="I94" s="234"/>
      <c r="J94" s="234"/>
      <c r="K94" s="234"/>
      <c r="L94" s="504">
        <v>0.23464444444444438</v>
      </c>
      <c r="M94" s="505"/>
    </row>
    <row r="95" spans="1:13" ht="15.75" thickBot="1">
      <c r="A95" s="134"/>
      <c r="B95" s="115"/>
      <c r="C95" s="115"/>
      <c r="D95" s="115"/>
      <c r="E95" s="135"/>
      <c r="F95" s="115"/>
      <c r="G95" s="115"/>
      <c r="H95" s="115"/>
      <c r="I95" s="115"/>
      <c r="J95" s="115"/>
      <c r="K95" s="115"/>
      <c r="L95" s="536"/>
      <c r="M95" s="537"/>
    </row>
    <row r="96" spans="1:13" ht="15.75" thickBot="1">
      <c r="A96" s="155"/>
      <c r="B96" s="158"/>
      <c r="C96" s="158"/>
      <c r="D96" s="156" t="s">
        <v>47</v>
      </c>
      <c r="E96" s="157"/>
      <c r="F96" s="158"/>
      <c r="G96" s="158"/>
      <c r="H96" s="158"/>
      <c r="I96" s="158"/>
      <c r="J96" s="158"/>
      <c r="K96" s="161"/>
      <c r="L96" s="540"/>
      <c r="M96" s="541"/>
    </row>
    <row r="97" spans="1:13" ht="15">
      <c r="A97" s="121"/>
      <c r="B97" s="151" t="s">
        <v>48</v>
      </c>
      <c r="C97" s="151"/>
      <c r="D97" s="151"/>
      <c r="E97" s="151"/>
      <c r="F97" s="122"/>
      <c r="G97" s="122"/>
      <c r="K97" s="148"/>
      <c r="L97" s="532">
        <v>0.0042</v>
      </c>
      <c r="M97" s="533"/>
    </row>
    <row r="98" spans="1:13" ht="15">
      <c r="A98" s="125"/>
      <c r="B98" s="149" t="s">
        <v>49</v>
      </c>
      <c r="C98" s="149"/>
      <c r="D98" s="149"/>
      <c r="E98" s="149"/>
      <c r="F98" s="110"/>
      <c r="G98" s="110"/>
      <c r="K98" s="143"/>
      <c r="L98" s="522">
        <v>0.0016</v>
      </c>
      <c r="M98" s="523"/>
    </row>
    <row r="99" spans="1:13" ht="15">
      <c r="A99" s="125"/>
      <c r="B99" s="149" t="s">
        <v>50</v>
      </c>
      <c r="C99" s="149"/>
      <c r="D99" s="149"/>
      <c r="E99" s="149"/>
      <c r="F99" s="110"/>
      <c r="G99" s="110"/>
      <c r="K99" s="143"/>
      <c r="L99" s="522">
        <v>0.0003</v>
      </c>
      <c r="M99" s="523"/>
    </row>
    <row r="100" spans="1:13" ht="15">
      <c r="A100" s="125"/>
      <c r="B100" s="149" t="s">
        <v>51</v>
      </c>
      <c r="C100" s="149"/>
      <c r="D100" s="149"/>
      <c r="E100" s="149"/>
      <c r="F100" s="110"/>
      <c r="G100" s="110"/>
      <c r="K100" s="143"/>
      <c r="L100" s="522">
        <v>0.032</v>
      </c>
      <c r="M100" s="523"/>
    </row>
    <row r="101" spans="1:13" ht="15">
      <c r="A101" s="125"/>
      <c r="B101" s="149" t="s">
        <v>52</v>
      </c>
      <c r="C101" s="149"/>
      <c r="D101" s="149"/>
      <c r="E101" s="149"/>
      <c r="F101" s="110"/>
      <c r="G101" s="110"/>
      <c r="K101" s="143"/>
      <c r="L101" s="522">
        <v>0.0004</v>
      </c>
      <c r="M101" s="523"/>
    </row>
    <row r="102" spans="1:13" ht="15">
      <c r="A102" s="125"/>
      <c r="B102" s="149" t="s">
        <v>138</v>
      </c>
      <c r="C102" s="149"/>
      <c r="D102" s="149"/>
      <c r="E102" s="149"/>
      <c r="F102" s="149"/>
      <c r="G102" s="149"/>
      <c r="K102" s="143"/>
      <c r="L102" s="522">
        <v>0.0002</v>
      </c>
      <c r="M102" s="523"/>
    </row>
    <row r="103" spans="1:13" ht="15">
      <c r="A103" s="125"/>
      <c r="B103" s="149" t="s">
        <v>87</v>
      </c>
      <c r="C103" s="149"/>
      <c r="D103" s="149"/>
      <c r="E103" s="149"/>
      <c r="F103" s="110"/>
      <c r="G103" s="110"/>
      <c r="K103" s="110"/>
      <c r="L103" s="522">
        <v>0.0887</v>
      </c>
      <c r="M103" s="523"/>
    </row>
    <row r="104" spans="1:13" ht="15">
      <c r="A104" s="125"/>
      <c r="B104" s="141" t="s">
        <v>88</v>
      </c>
      <c r="C104" s="110"/>
      <c r="D104" s="110"/>
      <c r="E104" s="110"/>
      <c r="F104" s="110"/>
      <c r="G104" s="110"/>
      <c r="K104" s="110"/>
      <c r="L104" s="504">
        <v>0.1274</v>
      </c>
      <c r="M104" s="505"/>
    </row>
    <row r="105" spans="1:13" ht="15.75" thickBot="1">
      <c r="A105" s="125"/>
      <c r="B105" s="141" t="s">
        <v>53</v>
      </c>
      <c r="C105" s="110"/>
      <c r="D105" s="110"/>
      <c r="E105" s="110"/>
      <c r="F105" s="110"/>
      <c r="G105" s="110"/>
      <c r="K105" s="110"/>
      <c r="L105" s="504">
        <v>0.7300444444444445</v>
      </c>
      <c r="M105" s="505"/>
    </row>
    <row r="106" spans="1:13" ht="15.75" thickBot="1">
      <c r="A106" s="121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549"/>
      <c r="M106" s="550"/>
    </row>
    <row r="107" spans="1:13" ht="15.75" thickBot="1">
      <c r="A107" s="542" t="s">
        <v>24</v>
      </c>
      <c r="B107" s="543"/>
      <c r="C107" s="543"/>
      <c r="D107" s="543"/>
      <c r="E107" s="543"/>
      <c r="F107" s="543"/>
      <c r="G107" s="543"/>
      <c r="H107" s="543"/>
      <c r="I107" s="543"/>
      <c r="J107" s="543"/>
      <c r="K107" s="543"/>
      <c r="L107" s="543"/>
      <c r="M107" s="544"/>
    </row>
    <row r="108" spans="1:13" ht="15">
      <c r="A108" s="152"/>
      <c r="B108" s="122" t="s">
        <v>90</v>
      </c>
      <c r="C108" s="122"/>
      <c r="D108" s="122"/>
      <c r="E108" s="129"/>
      <c r="F108" s="122"/>
      <c r="G108" s="122"/>
      <c r="H108" s="129"/>
      <c r="I108" s="122"/>
      <c r="J108" s="122"/>
      <c r="K108" s="122"/>
      <c r="L108" s="551">
        <v>0.05</v>
      </c>
      <c r="M108" s="552"/>
    </row>
    <row r="109" spans="1:13" ht="15">
      <c r="A109" s="153"/>
      <c r="B109" s="110" t="s">
        <v>91</v>
      </c>
      <c r="C109" s="110"/>
      <c r="D109" s="110"/>
      <c r="E109" s="109"/>
      <c r="F109" s="110"/>
      <c r="G109" s="110"/>
      <c r="H109" s="109"/>
      <c r="I109" s="110"/>
      <c r="J109" s="110"/>
      <c r="K109" s="110"/>
      <c r="L109" s="534">
        <v>0.0065</v>
      </c>
      <c r="M109" s="535"/>
    </row>
    <row r="110" spans="1:13" ht="15">
      <c r="A110" s="153"/>
      <c r="B110" s="110" t="s">
        <v>92</v>
      </c>
      <c r="C110" s="110"/>
      <c r="D110" s="110"/>
      <c r="E110" s="109"/>
      <c r="F110" s="110"/>
      <c r="G110" s="110"/>
      <c r="H110" s="109"/>
      <c r="I110" s="110"/>
      <c r="J110" s="110"/>
      <c r="K110" s="110"/>
      <c r="L110" s="545">
        <v>0.03</v>
      </c>
      <c r="M110" s="546"/>
    </row>
    <row r="111" spans="1:13" ht="15.75" thickBot="1">
      <c r="A111" s="154"/>
      <c r="B111" s="115" t="s">
        <v>141</v>
      </c>
      <c r="C111" s="115"/>
      <c r="D111" s="115"/>
      <c r="E111" s="106"/>
      <c r="F111" s="115"/>
      <c r="G111" s="115"/>
      <c r="H111" s="106"/>
      <c r="I111" s="115"/>
      <c r="J111" s="115"/>
      <c r="K111" s="115"/>
      <c r="L111" s="547">
        <v>0.0821</v>
      </c>
      <c r="M111" s="548"/>
    </row>
  </sheetData>
  <sheetProtection password="CC25" sheet="1" objects="1" selectLockedCells="1" selectUnlockedCells="1"/>
  <mergeCells count="157">
    <mergeCell ref="U13:V13"/>
    <mergeCell ref="Z13:AB13"/>
    <mergeCell ref="U14:V14"/>
    <mergeCell ref="Z14:AB14"/>
    <mergeCell ref="R11:T11"/>
    <mergeCell ref="R12:T12"/>
    <mergeCell ref="R13:T13"/>
    <mergeCell ref="R14:T14"/>
    <mergeCell ref="W11:X11"/>
    <mergeCell ref="W12:X12"/>
    <mergeCell ref="W13:X13"/>
    <mergeCell ref="W14:X14"/>
    <mergeCell ref="R8:T8"/>
    <mergeCell ref="U8:V8"/>
    <mergeCell ref="Z8:AB8"/>
    <mergeCell ref="U10:V10"/>
    <mergeCell ref="Z10:AB10"/>
    <mergeCell ref="U11:V11"/>
    <mergeCell ref="Z11:AB11"/>
    <mergeCell ref="U12:V12"/>
    <mergeCell ref="Z12:AB12"/>
    <mergeCell ref="W8:X8"/>
    <mergeCell ref="W7:X7"/>
    <mergeCell ref="Z2:AB2"/>
    <mergeCell ref="U4:V4"/>
    <mergeCell ref="Z4:AB4"/>
    <mergeCell ref="U5:V5"/>
    <mergeCell ref="Z5:AB5"/>
    <mergeCell ref="U6:V6"/>
    <mergeCell ref="Z6:AB6"/>
    <mergeCell ref="U7:V7"/>
    <mergeCell ref="Z7:AB7"/>
    <mergeCell ref="W4:X4"/>
    <mergeCell ref="W5:X5"/>
    <mergeCell ref="W6:X6"/>
    <mergeCell ref="U2:V2"/>
    <mergeCell ref="Z3:AB3"/>
    <mergeCell ref="A107:M107"/>
    <mergeCell ref="L110:M110"/>
    <mergeCell ref="L111:M111"/>
    <mergeCell ref="L105:M105"/>
    <mergeCell ref="L106:M106"/>
    <mergeCell ref="L108:M108"/>
    <mergeCell ref="L109:M109"/>
    <mergeCell ref="L100:M100"/>
    <mergeCell ref="L101:M101"/>
    <mergeCell ref="L102:M102"/>
    <mergeCell ref="L103:M103"/>
    <mergeCell ref="L104:M104"/>
    <mergeCell ref="L95:M95"/>
    <mergeCell ref="L96:M96"/>
    <mergeCell ref="L97:M97"/>
    <mergeCell ref="L98:M98"/>
    <mergeCell ref="L99:M99"/>
    <mergeCell ref="L90:M90"/>
    <mergeCell ref="L91:M91"/>
    <mergeCell ref="L92:M92"/>
    <mergeCell ref="L93:M93"/>
    <mergeCell ref="L94:M94"/>
    <mergeCell ref="L85:M85"/>
    <mergeCell ref="L86:M86"/>
    <mergeCell ref="L87:M87"/>
    <mergeCell ref="L88:M88"/>
    <mergeCell ref="L89:M89"/>
    <mergeCell ref="L80:M80"/>
    <mergeCell ref="L81:M81"/>
    <mergeCell ref="L82:M82"/>
    <mergeCell ref="L83:M83"/>
    <mergeCell ref="L84:M84"/>
    <mergeCell ref="L54:M54"/>
    <mergeCell ref="L55:M55"/>
    <mergeCell ref="L56:M56"/>
    <mergeCell ref="L57:M57"/>
    <mergeCell ref="L75:M75"/>
    <mergeCell ref="L76:M76"/>
    <mergeCell ref="L77:M77"/>
    <mergeCell ref="L78:M78"/>
    <mergeCell ref="L79:M79"/>
    <mergeCell ref="L63:M63"/>
    <mergeCell ref="L64:M64"/>
    <mergeCell ref="L65:M65"/>
    <mergeCell ref="L66:M66"/>
    <mergeCell ref="L67:M67"/>
    <mergeCell ref="L50:M50"/>
    <mergeCell ref="L51:M51"/>
    <mergeCell ref="L52:M52"/>
    <mergeCell ref="A73:M73"/>
    <mergeCell ref="L68:M68"/>
    <mergeCell ref="L69:M69"/>
    <mergeCell ref="L70:M70"/>
    <mergeCell ref="L71:M71"/>
    <mergeCell ref="L60:M60"/>
    <mergeCell ref="L61:M61"/>
    <mergeCell ref="L48:M48"/>
    <mergeCell ref="L49:M49"/>
    <mergeCell ref="L58:M58"/>
    <mergeCell ref="L59:M59"/>
    <mergeCell ref="A39:M39"/>
    <mergeCell ref="L41:M41"/>
    <mergeCell ref="L42:M42"/>
    <mergeCell ref="L43:M43"/>
    <mergeCell ref="L44:M44"/>
    <mergeCell ref="L45:M45"/>
    <mergeCell ref="A1:P1"/>
    <mergeCell ref="A3:C4"/>
    <mergeCell ref="D3:D4"/>
    <mergeCell ref="A5:C5"/>
    <mergeCell ref="M5:O5"/>
    <mergeCell ref="L46:M46"/>
    <mergeCell ref="M7:O7"/>
    <mergeCell ref="A8:C8"/>
    <mergeCell ref="H9:K9"/>
    <mergeCell ref="M9:O9"/>
    <mergeCell ref="L62:M62"/>
    <mergeCell ref="L53:M53"/>
    <mergeCell ref="A10:B10"/>
    <mergeCell ref="H10:K10"/>
    <mergeCell ref="M10:O10"/>
    <mergeCell ref="L47:M47"/>
    <mergeCell ref="A12:B12"/>
    <mergeCell ref="A13:B13"/>
    <mergeCell ref="A11:B11"/>
    <mergeCell ref="A14:B14"/>
    <mergeCell ref="A6:C6"/>
    <mergeCell ref="A7:C7"/>
    <mergeCell ref="G13:L13"/>
    <mergeCell ref="M13:O13"/>
    <mergeCell ref="G14:L14"/>
    <mergeCell ref="M14:O14"/>
    <mergeCell ref="H11:K11"/>
    <mergeCell ref="M11:O11"/>
    <mergeCell ref="C35:D35"/>
    <mergeCell ref="M23:O23"/>
    <mergeCell ref="G23:L23"/>
    <mergeCell ref="M22:O22"/>
    <mergeCell ref="M21:O21"/>
    <mergeCell ref="A28:C28"/>
    <mergeCell ref="A18:B18"/>
    <mergeCell ref="A27:B27"/>
    <mergeCell ref="R3:T3"/>
    <mergeCell ref="U3:V3"/>
    <mergeCell ref="W3:X3"/>
    <mergeCell ref="C34:D34"/>
    <mergeCell ref="A15:B15"/>
    <mergeCell ref="M15:O15"/>
    <mergeCell ref="A16:B16"/>
    <mergeCell ref="M12:O12"/>
    <mergeCell ref="A17:B17"/>
    <mergeCell ref="A20:D20"/>
    <mergeCell ref="M20:O20"/>
    <mergeCell ref="G19:L19"/>
    <mergeCell ref="A19:B19"/>
    <mergeCell ref="E28:H28"/>
    <mergeCell ref="A22:B22"/>
    <mergeCell ref="A23:B23"/>
    <mergeCell ref="A24:B24"/>
    <mergeCell ref="A21:B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7246</dc:creator>
  <cp:keywords/>
  <dc:description/>
  <cp:lastModifiedBy>7246</cp:lastModifiedBy>
  <cp:lastPrinted>2016-01-26T13:30:44Z</cp:lastPrinted>
  <dcterms:created xsi:type="dcterms:W3CDTF">2015-08-28T18:02:37Z</dcterms:created>
  <dcterms:modified xsi:type="dcterms:W3CDTF">2016-03-09T17:52:52Z</dcterms:modified>
  <cp:category/>
  <cp:version/>
  <cp:contentType/>
  <cp:contentStatus/>
</cp:coreProperties>
</file>