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1"/>
  </bookViews>
  <sheets>
    <sheet name="CRONOGRAMA INDUSTRIAL" sheetId="1" r:id="rId1"/>
    <sheet name="PLANILHA CUSTO" sheetId="2" r:id="rId2"/>
  </sheets>
  <definedNames>
    <definedName name="_xlnm.Print_Area" localSheetId="1">'PLANILHA CUSTO'!$A$1:$L$34</definedName>
  </definedNames>
  <calcPr fullCalcOnLoad="1"/>
</workbook>
</file>

<file path=xl/sharedStrings.xml><?xml version="1.0" encoding="utf-8"?>
<sst xmlns="http://schemas.openxmlformats.org/spreadsheetml/2006/main" count="180" uniqueCount="128">
  <si>
    <t>PREFEITURA MUNICIPAL DA PIRAPORA - MG</t>
  </si>
  <si>
    <t>ÍTEM</t>
  </si>
  <si>
    <t>UNID.</t>
  </si>
  <si>
    <t>LEVANTADO</t>
  </si>
  <si>
    <t>ESPES.</t>
  </si>
  <si>
    <t>1.0</t>
  </si>
  <si>
    <t>Locação da obra com equipamento topográfico</t>
  </si>
  <si>
    <t>m2</t>
  </si>
  <si>
    <t>Transporte de material para bota fora com DMT =5 Km</t>
  </si>
  <si>
    <t>m3xkm</t>
  </si>
  <si>
    <t xml:space="preserve"> m3</t>
  </si>
  <si>
    <t>m</t>
  </si>
  <si>
    <t>Meio fio de concreto pré moldado, fck=18 Mpa, 12x15x30x80cm, rejuntado com argamassa 1:4 cimento e areia, incluíndo escavação e reaterro</t>
  </si>
  <si>
    <t>TOTAL:</t>
  </si>
  <si>
    <t>BDI:</t>
  </si>
  <si>
    <t>UNIT.</t>
  </si>
  <si>
    <t>COMPR.</t>
  </si>
  <si>
    <t>LARG.</t>
  </si>
  <si>
    <t>TOT. ITEM</t>
  </si>
  <si>
    <t>PREÇO C/ BDI</t>
  </si>
  <si>
    <t>TON / EMPOL.</t>
  </si>
  <si>
    <t>QTD. / m3xkm</t>
  </si>
  <si>
    <t>FONTE:</t>
  </si>
  <si>
    <t>CRONOGRAMA FISICO FINANCEIRO</t>
  </si>
  <si>
    <t>ITEM</t>
  </si>
  <si>
    <t>ETAPAS/DESCRIÇÃO</t>
  </si>
  <si>
    <t>FÍSICO/
FINANCEIRO</t>
  </si>
  <si>
    <t>TOTAL
ETAPAS</t>
  </si>
  <si>
    <t>MêS 1</t>
  </si>
  <si>
    <t>MêS 2</t>
  </si>
  <si>
    <t>0-1</t>
  </si>
  <si>
    <t>FÍSICO %</t>
  </si>
  <si>
    <t>FINANCEIRO</t>
  </si>
  <si>
    <t>0-2</t>
  </si>
  <si>
    <t>0-3</t>
  </si>
  <si>
    <t>0-4</t>
  </si>
  <si>
    <t>0-5</t>
  </si>
  <si>
    <t>0-6</t>
  </si>
  <si>
    <t>0-7</t>
  </si>
  <si>
    <t>0-8</t>
  </si>
  <si>
    <t>0-9</t>
  </si>
  <si>
    <t>0-10</t>
  </si>
  <si>
    <t>0-11</t>
  </si>
  <si>
    <t>SETOP - Setembro - 2013   Encargos Sociais:</t>
  </si>
  <si>
    <t>OBRA/SERVIÇO</t>
  </si>
  <si>
    <t>DESCRIÇÃO DOS SERVIÇOS</t>
  </si>
  <si>
    <t>QUANTIDADE</t>
  </si>
  <si>
    <t>m3</t>
  </si>
  <si>
    <t>MOBILIZAÇÃO E DESMOBILIZAÇÃO DE OBRA</t>
  </si>
  <si>
    <t>Transporte de material de base bica corrida, com  caminhaõ basculante , rodovia pavimentada, empolamento 30%, DMT de  15 Km</t>
  </si>
  <si>
    <t>tonxkm</t>
  </si>
  <si>
    <t>TRANSPORTE DE MATERIAL DE QUALQUER NATUREZA ( CM-30) DMT ACIMA DE 50 Km      (396 Km)</t>
  </si>
  <si>
    <t>TRANSPORTE DE MATERIAL DE QUALQUER NATUREZA ( RL-1C) DMT ACIMA DE 50 Km      (396 Km)</t>
  </si>
  <si>
    <t>SINAPI 73711</t>
  </si>
  <si>
    <t>BASE PARA PAVIMENTACAO COM BRITA CORRIDA, INCLUSIVE COMPACTACAO</t>
  </si>
  <si>
    <t>Transporte de agregado para CBUQ (Brita o ) DMT =   1 KM</t>
  </si>
  <si>
    <t>Transporte de agregado para CBUQ (Pó ) DMT = 186KM</t>
  </si>
  <si>
    <t>Transporte de agregado para CBUQ (Areia ) = 25KM</t>
  </si>
  <si>
    <t>TRANSPORTE DE MATERIAL DE QUALQUER NATUREZA ( CAP 50/70) DMT ACIMA DE 50 Km      (396 Km)</t>
  </si>
  <si>
    <t>Imprimação com CM-30 taxa de 1,2 litros /m2</t>
  </si>
  <si>
    <t>BARRACÃO DE OBRA EM CHAPA DE MADEIRA COMPENSADA COM BANHEIRO, COBERTURA EM FIBROCIMENTO 4MM, INCLUSO INSTALAÇÕES HIDRO-SANITARIAS E ELETRICAS</t>
  </si>
  <si>
    <t>M2</t>
  </si>
  <si>
    <t>PLACA DE OBRA EM CHAPA DE AÇO GALVANIZADO 2 x 1,50 M, AQUISIÇÃO E ASSENTAMENTO</t>
  </si>
  <si>
    <t>SINAPI 74209/001</t>
  </si>
  <si>
    <t>SINAPI    74242/001</t>
  </si>
  <si>
    <t>CÓDIGO SETOP/  SINAPI/COTAÇÃO</t>
  </si>
  <si>
    <t xml:space="preserve">   SETOP               MOB-DES-005</t>
  </si>
  <si>
    <t>SINAPI 78472</t>
  </si>
  <si>
    <t>SETOP             OBR-VIA-345</t>
  </si>
  <si>
    <t>SETOP             TRA-CAM-015</t>
  </si>
  <si>
    <t>SINAPI    72961</t>
  </si>
  <si>
    <t>SINAPI 72945</t>
  </si>
  <si>
    <t>Pintura de Ligação com Rl-2C  0,5 litros /m2</t>
  </si>
  <si>
    <t>SINAPI 72943</t>
  </si>
  <si>
    <t>SETOP                      OBR-VIA-435</t>
  </si>
  <si>
    <t>SETOP             OBR-VIA-370</t>
  </si>
  <si>
    <t>SETOP              OBR-VIA-360</t>
  </si>
  <si>
    <t>SETOP             OBR-VIA-380</t>
  </si>
  <si>
    <t>TRANSPORTE DE CBUQ PARA CONSERVAÇÃO DMT = 15 KM</t>
  </si>
  <si>
    <t>SINAPI 72967</t>
  </si>
  <si>
    <t>SINAPI  74012/001</t>
  </si>
  <si>
    <t>MêS 3</t>
  </si>
  <si>
    <t>MêS 4</t>
  </si>
  <si>
    <t>Regularização e compactação de subleito até 20 cm de espessura</t>
  </si>
  <si>
    <t>OBR-VIA-180</t>
  </si>
  <si>
    <t>EXECUÇÃO DE CONCRETO BETUMINOSO USINADO A QUENTE (CBUQ) COM MATERIAL BETUMINOSO, INCLUINDO FORNECIMENTO DOS AGREGADOS E TRANSPORTE DO MATERIAL BETUMINOSO DENTRO DO CANTEIRO DE OBRAS, EXCLUSIVE TRANSPORTE DO MATERIAL BETUMINOSO E AGREGADOS ATÉ A USINA</t>
  </si>
  <si>
    <t>ALEX SANDRO DE  JESUS SOUZA</t>
  </si>
  <si>
    <t>Eng.Civil CREA : 173966/LP</t>
  </si>
  <si>
    <t>SERVIÇO DE EXECUÇÃO DE PAVIMENTAÇÃO ASFALTICA EM  CBUQ EM DIVERSAS RUAS  DO BAIRRO INDUSTRIAL</t>
  </si>
  <si>
    <t>SINAPI - Setembro-2013   SETOP- Encargos Sociais:</t>
  </si>
  <si>
    <t>Sarjeta 50cmx8cm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</si>
  <si>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</si>
  <si>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</si>
  <si>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</si>
  <si>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</si>
  <si>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</si>
  <si>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</si>
  <si>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</si>
  <si>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</si>
  <si>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</si>
  <si>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</si>
  <si>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</si>
  <si>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</si>
  <si>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</si>
  <si>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</si>
  <si>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</si>
  <si>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</si>
  <si>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18.0</t>
  </si>
  <si>
    <t>19.0</t>
  </si>
  <si>
    <t>20.0</t>
  </si>
  <si>
    <t>21.0</t>
  </si>
  <si>
    <t>Mobilização e desmobilização de obra</t>
  </si>
  <si>
    <t>Locação de obra com equipamento topografico</t>
  </si>
  <si>
    <t>Placa de obra em chapa de aço galvanizado 2x1,50</t>
  </si>
  <si>
    <t>Barracao de obra em chapa de madeira compensada com banheiro</t>
  </si>
  <si>
    <t>0-12</t>
  </si>
  <si>
    <t>0-13</t>
  </si>
  <si>
    <t>0-14</t>
  </si>
  <si>
    <t>0-15</t>
  </si>
  <si>
    <t>0-16</t>
  </si>
  <si>
    <t>0-17</t>
  </si>
  <si>
    <t>0-18</t>
  </si>
  <si>
    <t>0-19</t>
  </si>
  <si>
    <t>0-20</t>
  </si>
  <si>
    <t>0-21</t>
  </si>
  <si>
    <t xml:space="preserve"> EXECUÇÃO DE CONCRETO BETUMINOSO USINADO A QUENTE (CBUQ) COM MATERIAL BETUMINOSO, INCLUINDO FORNECIMENTO DOS AGREGADOS E TRANSPORTE DO MATERIAL BETUMINOSO DENTRO DO CANTEIRO DE OBRAS, EXCLUSIVE TRANSPORTE DO MATERIAL BETUMINOSO E AGREGADOS ATÉ A USINA</t>
  </si>
  <si>
    <t>Transporte de agregado para CBUQ (po) DMT=186KM</t>
  </si>
  <si>
    <t>TOTAL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</si>
</sst>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0.0%"/>
    <numFmt numFmtId="174" formatCode="0.00000"/>
    <numFmt numFmtId="175" formatCode="0.000000"/>
    <numFmt numFmtId="176" formatCode="0.0000"/>
    <numFmt numFmtId="177" formatCode="0.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name val="Garamond"/>
      <family val="1"/>
    </font>
    <font>
      <sz val="9"/>
      <name val="Garamond"/>
      <family val="1"/>
    </font>
    <font>
      <b/>
      <sz val="9"/>
      <color indexed="8"/>
      <name val="Calibri"/>
      <family val="2"/>
    </font>
    <font>
      <b/>
      <sz val="11"/>
      <name val="Garamond"/>
      <family val="1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 Black"/>
      <family val="2"/>
    </font>
    <font>
      <b/>
      <sz val="9"/>
      <color indexed="8"/>
      <name val="Arial Black"/>
      <family val="2"/>
    </font>
    <font>
      <sz val="9"/>
      <name val="Arial Black"/>
      <family val="2"/>
    </font>
    <font>
      <sz val="9"/>
      <color indexed="8"/>
      <name val="Arial Black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7"/>
      <color indexed="8"/>
      <name val="Calibri"/>
      <family val="2"/>
    </font>
    <font>
      <sz val="8"/>
      <color indexed="8"/>
      <name val="Arial Black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" borderId="4" applyNumberFormat="0" applyFont="0" applyAlignment="0" applyProtection="0"/>
    <xf numFmtId="9" fontId="0" fillId="0" borderId="0" applyFont="0" applyFill="0" applyBorder="0" applyAlignment="0" applyProtection="0"/>
    <xf numFmtId="0" fontId="10" fillId="2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50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17" fillId="2" borderId="10" xfId="48" applyFont="1" applyFill="1" applyBorder="1" applyAlignment="1">
      <alignment horizontal="center" vertical="center"/>
      <protection/>
    </xf>
    <xf numFmtId="0" fontId="18" fillId="2" borderId="10" xfId="48" applyFont="1" applyFill="1" applyBorder="1" applyAlignment="1">
      <alignment vertical="center"/>
      <protection/>
    </xf>
    <xf numFmtId="0" fontId="18" fillId="2" borderId="10" xfId="48" applyFont="1" applyFill="1" applyBorder="1" applyAlignment="1">
      <alignment horizontal="center" vertical="center"/>
      <protection/>
    </xf>
    <xf numFmtId="10" fontId="19" fillId="0" borderId="10" xfId="52" applyNumberFormat="1" applyFont="1" applyBorder="1" applyAlignment="1">
      <alignment horizontal="center"/>
    </xf>
    <xf numFmtId="0" fontId="17" fillId="2" borderId="10" xfId="49" applyFont="1" applyFill="1" applyBorder="1" applyAlignment="1">
      <alignment vertical="center"/>
      <protection/>
    </xf>
    <xf numFmtId="0" fontId="1" fillId="0" borderId="10" xfId="49" applyBorder="1" applyAlignment="1">
      <alignment horizontal="center"/>
      <protection/>
    </xf>
    <xf numFmtId="2" fontId="22" fillId="2" borderId="10" xfId="56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wrapText="1"/>
    </xf>
    <xf numFmtId="0" fontId="23" fillId="2" borderId="10" xfId="49" applyFont="1" applyFill="1" applyBorder="1" applyAlignment="1">
      <alignment horizontal="center" vertical="center"/>
      <protection/>
    </xf>
    <xf numFmtId="0" fontId="23" fillId="2" borderId="11" xfId="49" applyFont="1" applyFill="1" applyBorder="1" applyAlignment="1">
      <alignment horizontal="center" vertical="center" wrapText="1"/>
      <protection/>
    </xf>
    <xf numFmtId="0" fontId="23" fillId="2" borderId="10" xfId="49" applyFont="1" applyFill="1" applyBorder="1" applyAlignment="1">
      <alignment horizontal="center" vertical="center" wrapText="1"/>
      <protection/>
    </xf>
    <xf numFmtId="0" fontId="24" fillId="6" borderId="10" xfId="49" applyFont="1" applyFill="1" applyBorder="1" applyAlignment="1">
      <alignment horizontal="center"/>
      <protection/>
    </xf>
    <xf numFmtId="0" fontId="25" fillId="0" borderId="10" xfId="0" applyFont="1" applyBorder="1" applyAlignment="1">
      <alignment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center"/>
    </xf>
    <xf numFmtId="171" fontId="23" fillId="0" borderId="0" xfId="0" applyNumberFormat="1" applyFont="1" applyAlignment="1">
      <alignment/>
    </xf>
    <xf numFmtId="171" fontId="23" fillId="0" borderId="10" xfId="0" applyNumberFormat="1" applyFont="1" applyBorder="1" applyAlignment="1">
      <alignment/>
    </xf>
    <xf numFmtId="0" fontId="23" fillId="2" borderId="10" xfId="49" applyFont="1" applyFill="1" applyBorder="1" applyAlignment="1">
      <alignment horizontal="left" vertical="center" wrapText="1"/>
      <protection/>
    </xf>
    <xf numFmtId="171" fontId="23" fillId="2" borderId="10" xfId="56" applyNumberFormat="1" applyFont="1" applyFill="1" applyBorder="1" applyAlignment="1">
      <alignment horizontal="center" vertical="center"/>
    </xf>
    <xf numFmtId="171" fontId="23" fillId="2" borderId="10" xfId="54" applyFont="1" applyFill="1" applyBorder="1" applyAlignment="1">
      <alignment horizontal="right" vertical="center"/>
    </xf>
    <xf numFmtId="2" fontId="23" fillId="2" borderId="10" xfId="56" applyNumberFormat="1" applyFont="1" applyFill="1" applyBorder="1" applyAlignment="1">
      <alignment horizontal="right" vertical="center"/>
    </xf>
    <xf numFmtId="171" fontId="24" fillId="0" borderId="10" xfId="49" applyNumberFormat="1" applyFont="1" applyBorder="1" applyAlignment="1">
      <alignment horizontal="right" vertical="center"/>
      <protection/>
    </xf>
    <xf numFmtId="0" fontId="25" fillId="0" borderId="11" xfId="0" applyFont="1" applyBorder="1" applyAlignment="1">
      <alignment/>
    </xf>
    <xf numFmtId="0" fontId="23" fillId="2" borderId="11" xfId="49" applyFont="1" applyFill="1" applyBorder="1" applyAlignment="1">
      <alignment horizontal="left" vertical="center" wrapText="1"/>
      <protection/>
    </xf>
    <xf numFmtId="0" fontId="23" fillId="2" borderId="11" xfId="49" applyFont="1" applyFill="1" applyBorder="1" applyAlignment="1">
      <alignment horizontal="center" vertical="center"/>
      <protection/>
    </xf>
    <xf numFmtId="171" fontId="23" fillId="2" borderId="11" xfId="54" applyFont="1" applyFill="1" applyBorder="1" applyAlignment="1">
      <alignment horizontal="right" vertical="center"/>
    </xf>
    <xf numFmtId="2" fontId="23" fillId="2" borderId="11" xfId="56" applyNumberFormat="1" applyFont="1" applyFill="1" applyBorder="1" applyAlignment="1">
      <alignment horizontal="right" vertical="center"/>
    </xf>
    <xf numFmtId="171" fontId="24" fillId="0" borderId="11" xfId="49" applyNumberFormat="1" applyFont="1" applyBorder="1" applyAlignment="1">
      <alignment horizontal="right" vertical="center"/>
      <protection/>
    </xf>
    <xf numFmtId="0" fontId="23" fillId="2" borderId="12" xfId="0" applyFont="1" applyFill="1" applyBorder="1" applyAlignment="1" applyProtection="1">
      <alignment vertical="center" wrapText="1"/>
      <protection locked="0"/>
    </xf>
    <xf numFmtId="0" fontId="25" fillId="2" borderId="0" xfId="0" applyFont="1" applyFill="1" applyBorder="1" applyAlignment="1" applyProtection="1">
      <alignment vertical="center" wrapText="1"/>
      <protection locked="0"/>
    </xf>
    <xf numFmtId="171" fontId="24" fillId="0" borderId="10" xfId="54" applyFont="1" applyBorder="1" applyAlignment="1">
      <alignment horizontal="right" vertical="center"/>
    </xf>
    <xf numFmtId="0" fontId="24" fillId="0" borderId="10" xfId="49" applyFont="1" applyBorder="1" applyAlignment="1">
      <alignment horizontal="left" wrapText="1"/>
      <protection/>
    </xf>
    <xf numFmtId="172" fontId="24" fillId="0" borderId="10" xfId="49" applyNumberFormat="1" applyFont="1" applyBorder="1" applyAlignment="1">
      <alignment horizontal="center"/>
      <protection/>
    </xf>
    <xf numFmtId="4" fontId="23" fillId="2" borderId="10" xfId="56" applyNumberFormat="1" applyFont="1" applyFill="1" applyBorder="1" applyAlignment="1">
      <alignment horizontal="right" vertical="center"/>
    </xf>
    <xf numFmtId="4" fontId="23" fillId="0" borderId="0" xfId="0" applyNumberFormat="1" applyFont="1" applyAlignment="1">
      <alignment/>
    </xf>
    <xf numFmtId="2" fontId="24" fillId="0" borderId="10" xfId="49" applyNumberFormat="1" applyFont="1" applyBorder="1" applyAlignment="1">
      <alignment horizontal="right" vertical="center"/>
      <protection/>
    </xf>
    <xf numFmtId="4" fontId="24" fillId="0" borderId="10" xfId="49" applyNumberFormat="1" applyFont="1" applyBorder="1" applyAlignment="1">
      <alignment horizontal="right" vertical="center"/>
      <protection/>
    </xf>
    <xf numFmtId="0" fontId="24" fillId="0" borderId="10" xfId="49" applyFont="1" applyBorder="1" applyAlignment="1">
      <alignment horizontal="center"/>
      <protection/>
    </xf>
    <xf numFmtId="171" fontId="23" fillId="2" borderId="10" xfId="56" applyNumberFormat="1" applyFont="1" applyFill="1" applyBorder="1" applyAlignment="1">
      <alignment horizontal="right" vertical="center"/>
    </xf>
    <xf numFmtId="0" fontId="24" fillId="0" borderId="10" xfId="49" applyFont="1" applyBorder="1">
      <alignment/>
      <protection/>
    </xf>
    <xf numFmtId="0" fontId="24" fillId="0" borderId="10" xfId="49" applyFont="1" applyBorder="1" applyAlignment="1">
      <alignment/>
      <protection/>
    </xf>
    <xf numFmtId="0" fontId="24" fillId="0" borderId="10" xfId="49" applyFont="1" applyBorder="1" applyAlignment="1">
      <alignment horizontal="right" vertical="center"/>
      <protection/>
    </xf>
    <xf numFmtId="0" fontId="26" fillId="0" borderId="0" xfId="49" applyFont="1" applyBorder="1">
      <alignment/>
      <protection/>
    </xf>
    <xf numFmtId="0" fontId="25" fillId="0" borderId="0" xfId="0" applyFont="1" applyBorder="1" applyAlignment="1">
      <alignment/>
    </xf>
    <xf numFmtId="43" fontId="23" fillId="2" borderId="0" xfId="0" applyNumberFormat="1" applyFont="1" applyFill="1" applyBorder="1" applyAlignment="1" applyProtection="1">
      <alignment vertical="center" wrapText="1"/>
      <protection locked="0"/>
    </xf>
    <xf numFmtId="0" fontId="23" fillId="2" borderId="10" xfId="0" applyFont="1" applyFill="1" applyBorder="1" applyAlignment="1" applyProtection="1">
      <alignment horizontal="center" vertical="center" wrapText="1"/>
      <protection locked="0"/>
    </xf>
    <xf numFmtId="10" fontId="1" fillId="0" borderId="10" xfId="49" applyNumberFormat="1" applyBorder="1" applyAlignment="1">
      <alignment horizontal="center"/>
      <protection/>
    </xf>
    <xf numFmtId="0" fontId="28" fillId="18" borderId="11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18" borderId="10" xfId="0" applyFont="1" applyFill="1" applyBorder="1" applyAlignment="1">
      <alignment/>
    </xf>
    <xf numFmtId="0" fontId="28" fillId="0" borderId="13" xfId="0" applyFont="1" applyBorder="1" applyAlignment="1">
      <alignment/>
    </xf>
    <xf numFmtId="0" fontId="28" fillId="18" borderId="14" xfId="0" applyFont="1" applyFill="1" applyBorder="1" applyAlignment="1">
      <alignment/>
    </xf>
    <xf numFmtId="0" fontId="0" fillId="0" borderId="0" xfId="0" applyBorder="1" applyAlignment="1">
      <alignment/>
    </xf>
    <xf numFmtId="0" fontId="27" fillId="0" borderId="10" xfId="50" applyFont="1" applyBorder="1">
      <alignment/>
      <protection/>
    </xf>
    <xf numFmtId="0" fontId="27" fillId="6" borderId="10" xfId="50" applyFont="1" applyFill="1" applyBorder="1">
      <alignment/>
      <protection/>
    </xf>
    <xf numFmtId="10" fontId="27" fillId="6" borderId="10" xfId="57" applyNumberFormat="1" applyFont="1" applyFill="1" applyBorder="1" applyAlignment="1">
      <alignment/>
    </xf>
    <xf numFmtId="10" fontId="27" fillId="6" borderId="10" xfId="50" applyNumberFormat="1" applyFont="1" applyFill="1" applyBorder="1">
      <alignment/>
      <protection/>
    </xf>
    <xf numFmtId="43" fontId="27" fillId="0" borderId="10" xfId="57" applyFont="1" applyBorder="1" applyAlignment="1">
      <alignment/>
    </xf>
    <xf numFmtId="171" fontId="27" fillId="0" borderId="10" xfId="50" applyNumberFormat="1" applyFont="1" applyBorder="1">
      <alignment/>
      <protection/>
    </xf>
    <xf numFmtId="171" fontId="27" fillId="0" borderId="10" xfId="54" applyFont="1" applyBorder="1" applyAlignment="1">
      <alignment/>
    </xf>
    <xf numFmtId="2" fontId="27" fillId="0" borderId="10" xfId="50" applyNumberFormat="1" applyFont="1" applyBorder="1">
      <alignment/>
      <protection/>
    </xf>
    <xf numFmtId="0" fontId="27" fillId="0" borderId="11" xfId="50" applyFont="1" applyBorder="1">
      <alignment/>
      <protection/>
    </xf>
    <xf numFmtId="43" fontId="27" fillId="0" borderId="15" xfId="57" applyFont="1" applyBorder="1" applyAlignment="1">
      <alignment/>
    </xf>
    <xf numFmtId="0" fontId="27" fillId="6" borderId="16" xfId="50" applyFont="1" applyFill="1" applyBorder="1">
      <alignment/>
      <protection/>
    </xf>
    <xf numFmtId="10" fontId="27" fillId="6" borderId="15" xfId="57" applyNumberFormat="1" applyFont="1" applyFill="1" applyBorder="1" applyAlignment="1">
      <alignment/>
    </xf>
    <xf numFmtId="0" fontId="27" fillId="0" borderId="17" xfId="50" applyFont="1" applyBorder="1">
      <alignment/>
      <protection/>
    </xf>
    <xf numFmtId="43" fontId="27" fillId="0" borderId="18" xfId="57" applyFont="1" applyBorder="1" applyAlignment="1">
      <alignment/>
    </xf>
    <xf numFmtId="171" fontId="27" fillId="0" borderId="11" xfId="50" applyNumberFormat="1" applyFont="1" applyBorder="1">
      <alignment/>
      <protection/>
    </xf>
    <xf numFmtId="171" fontId="27" fillId="0" borderId="19" xfId="54" applyFont="1" applyBorder="1" applyAlignment="1">
      <alignment/>
    </xf>
    <xf numFmtId="171" fontId="27" fillId="0" borderId="11" xfId="54" applyFont="1" applyBorder="1" applyAlignment="1">
      <alignment/>
    </xf>
    <xf numFmtId="0" fontId="27" fillId="18" borderId="11" xfId="50" applyFont="1" applyFill="1" applyBorder="1">
      <alignment/>
      <protection/>
    </xf>
    <xf numFmtId="9" fontId="29" fillId="18" borderId="18" xfId="52" applyFont="1" applyFill="1" applyBorder="1" applyAlignment="1">
      <alignment/>
    </xf>
    <xf numFmtId="9" fontId="29" fillId="18" borderId="11" xfId="52" applyNumberFormat="1" applyFont="1" applyFill="1" applyBorder="1" applyAlignment="1">
      <alignment/>
    </xf>
    <xf numFmtId="9" fontId="27" fillId="18" borderId="19" xfId="52" applyFont="1" applyFill="1" applyBorder="1" applyAlignment="1">
      <alignment/>
    </xf>
    <xf numFmtId="9" fontId="28" fillId="18" borderId="11" xfId="52" applyFont="1" applyFill="1" applyBorder="1" applyAlignment="1">
      <alignment/>
    </xf>
    <xf numFmtId="0" fontId="29" fillId="0" borderId="20" xfId="50" applyFont="1" applyBorder="1">
      <alignment/>
      <protection/>
    </xf>
    <xf numFmtId="2" fontId="27" fillId="0" borderId="21" xfId="50" applyNumberFormat="1" applyFont="1" applyBorder="1">
      <alignment/>
      <protection/>
    </xf>
    <xf numFmtId="2" fontId="28" fillId="0" borderId="10" xfId="0" applyNumberFormat="1" applyFont="1" applyBorder="1" applyAlignment="1">
      <alignment/>
    </xf>
    <xf numFmtId="9" fontId="28" fillId="18" borderId="18" xfId="0" applyNumberFormat="1" applyFont="1" applyFill="1" applyBorder="1" applyAlignment="1">
      <alignment/>
    </xf>
    <xf numFmtId="9" fontId="28" fillId="18" borderId="19" xfId="52" applyFont="1" applyFill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9" fontId="28" fillId="18" borderId="12" xfId="52" applyFont="1" applyFill="1" applyBorder="1" applyAlignment="1">
      <alignment/>
    </xf>
    <xf numFmtId="9" fontId="28" fillId="18" borderId="14" xfId="52" applyFont="1" applyFill="1" applyBorder="1" applyAlignment="1">
      <alignment/>
    </xf>
    <xf numFmtId="9" fontId="28" fillId="18" borderId="0" xfId="52" applyFont="1" applyFill="1" applyBorder="1" applyAlignment="1">
      <alignment/>
    </xf>
    <xf numFmtId="0" fontId="28" fillId="18" borderId="19" xfId="0" applyFont="1" applyFill="1" applyBorder="1" applyAlignment="1">
      <alignment/>
    </xf>
    <xf numFmtId="9" fontId="28" fillId="18" borderId="12" xfId="0" applyNumberFormat="1" applyFont="1" applyFill="1" applyBorder="1" applyAlignment="1">
      <alignment/>
    </xf>
    <xf numFmtId="2" fontId="28" fillId="0" borderId="20" xfId="52" applyNumberFormat="1" applyFont="1" applyBorder="1" applyAlignment="1">
      <alignment/>
    </xf>
    <xf numFmtId="9" fontId="28" fillId="18" borderId="18" xfId="52" applyFont="1" applyFill="1" applyBorder="1" applyAlignment="1">
      <alignment/>
    </xf>
    <xf numFmtId="9" fontId="28" fillId="18" borderId="19" xfId="0" applyNumberFormat="1" applyFont="1" applyFill="1" applyBorder="1" applyAlignment="1">
      <alignment/>
    </xf>
    <xf numFmtId="9" fontId="28" fillId="18" borderId="11" xfId="0" applyNumberFormat="1" applyFont="1" applyFill="1" applyBorder="1" applyAlignment="1">
      <alignment/>
    </xf>
    <xf numFmtId="9" fontId="28" fillId="18" borderId="21" xfId="0" applyNumberFormat="1" applyFont="1" applyFill="1" applyBorder="1" applyAlignment="1">
      <alignment/>
    </xf>
    <xf numFmtId="9" fontId="28" fillId="18" borderId="10" xfId="0" applyNumberFormat="1" applyFont="1" applyFill="1" applyBorder="1" applyAlignment="1">
      <alignment/>
    </xf>
    <xf numFmtId="0" fontId="28" fillId="0" borderId="22" xfId="0" applyFont="1" applyBorder="1" applyAlignment="1">
      <alignment/>
    </xf>
    <xf numFmtId="9" fontId="28" fillId="18" borderId="0" xfId="0" applyNumberFormat="1" applyFont="1" applyFill="1" applyBorder="1" applyAlignment="1">
      <alignment/>
    </xf>
    <xf numFmtId="0" fontId="28" fillId="18" borderId="0" xfId="0" applyFont="1" applyFill="1" applyBorder="1" applyAlignment="1">
      <alignment/>
    </xf>
    <xf numFmtId="171" fontId="28" fillId="0" borderId="21" xfId="0" applyNumberFormat="1" applyFont="1" applyBorder="1" applyAlignment="1">
      <alignment/>
    </xf>
    <xf numFmtId="171" fontId="28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0" fontId="29" fillId="0" borderId="10" xfId="50" applyFont="1" applyBorder="1">
      <alignment/>
      <protection/>
    </xf>
    <xf numFmtId="0" fontId="29" fillId="0" borderId="10" xfId="50" applyFont="1" applyBorder="1" applyAlignment="1">
      <alignment wrapText="1"/>
      <protection/>
    </xf>
    <xf numFmtId="0" fontId="29" fillId="0" borderId="10" xfId="50" applyFont="1" applyBorder="1" applyAlignment="1">
      <alignment horizontal="left" vertical="center"/>
      <protection/>
    </xf>
    <xf numFmtId="171" fontId="26" fillId="0" borderId="0" xfId="49" applyNumberFormat="1" applyFont="1" applyBorder="1">
      <alignment/>
      <protection/>
    </xf>
    <xf numFmtId="0" fontId="30" fillId="0" borderId="0" xfId="49" applyFont="1" applyBorder="1" applyAlignment="1">
      <alignment horizontal="center"/>
      <protection/>
    </xf>
    <xf numFmtId="0" fontId="27" fillId="0" borderId="11" xfId="50" applyFont="1" applyBorder="1" applyAlignment="1">
      <alignment horizontal="center"/>
      <protection/>
    </xf>
    <xf numFmtId="0" fontId="27" fillId="0" borderId="13" xfId="50" applyFont="1" applyBorder="1" applyAlignment="1">
      <alignment horizontal="center"/>
      <protection/>
    </xf>
    <xf numFmtId="0" fontId="27" fillId="0" borderId="11" xfId="50" applyFont="1" applyBorder="1" applyAlignment="1">
      <alignment horizontal="left" vertical="center" wrapText="1"/>
      <protection/>
    </xf>
    <xf numFmtId="0" fontId="27" fillId="0" borderId="23" xfId="50" applyFont="1" applyBorder="1" applyAlignment="1">
      <alignment horizontal="left" vertical="center" wrapText="1"/>
      <protection/>
    </xf>
    <xf numFmtId="0" fontId="27" fillId="0" borderId="14" xfId="50" applyFont="1" applyBorder="1" applyAlignment="1">
      <alignment horizontal="center"/>
      <protection/>
    </xf>
    <xf numFmtId="0" fontId="27" fillId="0" borderId="13" xfId="50" applyFont="1" applyBorder="1" applyAlignment="1">
      <alignment horizontal="left" vertical="center" wrapText="1"/>
      <protection/>
    </xf>
    <xf numFmtId="0" fontId="27" fillId="0" borderId="11" xfId="50" applyFont="1" applyBorder="1" applyAlignment="1">
      <alignment horizontal="left" vertical="justify" wrapText="1"/>
      <protection/>
    </xf>
    <xf numFmtId="0" fontId="27" fillId="0" borderId="13" xfId="50" applyFont="1" applyBorder="1" applyAlignment="1">
      <alignment horizontal="left" vertical="justify" wrapText="1"/>
      <protection/>
    </xf>
    <xf numFmtId="0" fontId="27" fillId="0" borderId="10" xfId="50" applyFont="1" applyBorder="1" applyAlignment="1">
      <alignment horizontal="center"/>
      <protection/>
    </xf>
    <xf numFmtId="0" fontId="28" fillId="0" borderId="10" xfId="50" applyFont="1" applyBorder="1" applyAlignment="1">
      <alignment horizontal="left" vertical="justify" wrapText="1"/>
      <protection/>
    </xf>
    <xf numFmtId="0" fontId="21" fillId="0" borderId="0" xfId="50" applyFont="1" applyBorder="1" applyAlignment="1">
      <alignment horizontal="center"/>
      <protection/>
    </xf>
    <xf numFmtId="0" fontId="27" fillId="0" borderId="10" xfId="50" applyFont="1" applyBorder="1" applyAlignment="1">
      <alignment horizontal="left" vertical="center" wrapText="1"/>
      <protection/>
    </xf>
    <xf numFmtId="0" fontId="27" fillId="0" borderId="11" xfId="50" applyFont="1" applyBorder="1" applyAlignment="1">
      <alignment horizontal="center" wrapText="1"/>
      <protection/>
    </xf>
    <xf numFmtId="0" fontId="27" fillId="0" borderId="13" xfId="50" applyFont="1" applyBorder="1" applyAlignment="1">
      <alignment horizontal="center" wrapText="1"/>
      <protection/>
    </xf>
    <xf numFmtId="0" fontId="27" fillId="0" borderId="11" xfId="49" applyFont="1" applyBorder="1" applyAlignment="1">
      <alignment horizontal="center" wrapText="1"/>
      <protection/>
    </xf>
    <xf numFmtId="0" fontId="27" fillId="0" borderId="13" xfId="49" applyFont="1" applyBorder="1" applyAlignment="1">
      <alignment horizontal="center" wrapText="1"/>
      <protection/>
    </xf>
    <xf numFmtId="0" fontId="28" fillId="0" borderId="11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17" fillId="2" borderId="24" xfId="48" applyFont="1" applyFill="1" applyBorder="1" applyAlignment="1">
      <alignment horizontal="center" vertical="center"/>
      <protection/>
    </xf>
    <xf numFmtId="0" fontId="17" fillId="2" borderId="25" xfId="48" applyFont="1" applyFill="1" applyBorder="1" applyAlignment="1">
      <alignment horizontal="center" vertical="center"/>
      <protection/>
    </xf>
    <xf numFmtId="0" fontId="23" fillId="6" borderId="10" xfId="49" applyFont="1" applyFill="1" applyBorder="1" applyAlignment="1">
      <alignment horizontal="center" vertical="center" textRotation="90"/>
      <protection/>
    </xf>
    <xf numFmtId="0" fontId="23" fillId="6" borderId="10" xfId="49" applyFont="1" applyFill="1" applyBorder="1" applyAlignment="1">
      <alignment horizontal="center" vertical="center" wrapText="1"/>
      <protection/>
    </xf>
    <xf numFmtId="0" fontId="23" fillId="6" borderId="10" xfId="49" applyFont="1" applyFill="1" applyBorder="1" applyAlignment="1">
      <alignment horizontal="center" vertical="center"/>
      <protection/>
    </xf>
    <xf numFmtId="172" fontId="23" fillId="6" borderId="10" xfId="49" applyNumberFormat="1" applyFont="1" applyFill="1" applyBorder="1" applyAlignment="1">
      <alignment horizontal="center" vertical="center"/>
      <protection/>
    </xf>
    <xf numFmtId="0" fontId="24" fillId="6" borderId="10" xfId="49" applyFont="1" applyFill="1" applyBorder="1" applyAlignment="1">
      <alignment horizontal="center"/>
      <protection/>
    </xf>
    <xf numFmtId="171" fontId="23" fillId="6" borderId="10" xfId="56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171" fontId="23" fillId="0" borderId="13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/>
    </xf>
    <xf numFmtId="0" fontId="26" fillId="0" borderId="0" xfId="49" applyFont="1" applyBorder="1" applyAlignment="1">
      <alignment horizontal="center"/>
      <protection/>
    </xf>
    <xf numFmtId="0" fontId="17" fillId="2" borderId="10" xfId="48" applyFont="1" applyFill="1" applyBorder="1" applyAlignment="1">
      <alignment horizontal="center" vertical="center"/>
      <protection/>
    </xf>
    <xf numFmtId="0" fontId="20" fillId="2" borderId="10" xfId="48" applyFont="1" applyFill="1" applyBorder="1" applyAlignment="1">
      <alignment horizontal="left" vertical="justify"/>
      <protection/>
    </xf>
    <xf numFmtId="171" fontId="23" fillId="6" borderId="10" xfId="56" applyNumberFormat="1" applyFont="1" applyFill="1" applyBorder="1" applyAlignment="1">
      <alignment horizontal="center" vertical="center"/>
    </xf>
    <xf numFmtId="0" fontId="23" fillId="6" borderId="10" xfId="49" applyFont="1" applyFill="1" applyBorder="1" applyAlignment="1">
      <alignment horizontal="center"/>
      <protection/>
    </xf>
    <xf numFmtId="172" fontId="23" fillId="6" borderId="10" xfId="49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Liasa Planilha Av. Norte Sul_Sem_Preços" xfId="48"/>
    <cellStyle name="Normal_Plan1" xfId="49"/>
    <cellStyle name="Normal_Plan2" xfId="50"/>
    <cellStyle name="Nota" xfId="51"/>
    <cellStyle name="Percent" xfId="52"/>
    <cellStyle name="Saída" xfId="53"/>
    <cellStyle name="Comma" xfId="54"/>
    <cellStyle name="Comma [0]" xfId="55"/>
    <cellStyle name="Separador de milhares 3" xfId="56"/>
    <cellStyle name="Separador de milhares_Plan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zoomScalePageLayoutView="0" workbookViewId="0" topLeftCell="A1">
      <selection activeCell="B24" sqref="B24:B25"/>
    </sheetView>
  </sheetViews>
  <sheetFormatPr defaultColWidth="8.8515625" defaultRowHeight="12.75"/>
  <cols>
    <col min="1" max="1" width="4.57421875" style="0" customWidth="1"/>
    <col min="2" max="2" width="67.7109375" style="0" customWidth="1"/>
    <col min="3" max="3" width="11.00390625" style="0" customWidth="1"/>
    <col min="4" max="4" width="9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9.00390625" style="0" customWidth="1"/>
    <col min="9" max="9" width="14.140625" style="0" customWidth="1"/>
    <col min="10" max="10" width="16.140625" style="0" customWidth="1"/>
    <col min="11" max="11" width="12.8515625" style="0" bestFit="1" customWidth="1"/>
  </cols>
  <sheetData>
    <row r="1" spans="1:12" ht="12.75" customHeight="1">
      <c r="A1" s="116" t="s">
        <v>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2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2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3.5" customHeight="1" thickBo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1" ht="19.5" thickBot="1">
      <c r="A5" s="101" t="s">
        <v>24</v>
      </c>
      <c r="B5" s="101" t="s">
        <v>25</v>
      </c>
      <c r="C5" s="102" t="s">
        <v>26</v>
      </c>
      <c r="D5" s="102" t="s">
        <v>27</v>
      </c>
      <c r="E5" s="103" t="s">
        <v>28</v>
      </c>
      <c r="F5" s="103" t="s">
        <v>29</v>
      </c>
      <c r="G5" s="103" t="s">
        <v>81</v>
      </c>
      <c r="H5" s="103" t="s">
        <v>82</v>
      </c>
      <c r="I5" s="54"/>
      <c r="J5" s="54"/>
      <c r="K5" s="54"/>
    </row>
    <row r="6" spans="1:8" ht="13.5" thickBot="1">
      <c r="A6" s="114" t="s">
        <v>30</v>
      </c>
      <c r="B6" s="108" t="s">
        <v>111</v>
      </c>
      <c r="C6" s="56" t="s">
        <v>31</v>
      </c>
      <c r="D6" s="57">
        <v>1</v>
      </c>
      <c r="E6" s="58">
        <v>0.25</v>
      </c>
      <c r="F6" s="58">
        <v>0.25</v>
      </c>
      <c r="G6" s="58">
        <v>0.25</v>
      </c>
      <c r="H6" s="58">
        <v>0.25</v>
      </c>
    </row>
    <row r="7" spans="1:10" ht="13.5" thickBot="1">
      <c r="A7" s="114"/>
      <c r="B7" s="111"/>
      <c r="C7" s="55" t="s">
        <v>32</v>
      </c>
      <c r="D7" s="59">
        <v>26844.74</v>
      </c>
      <c r="E7" s="60">
        <v>6711.185</v>
      </c>
      <c r="F7" s="60">
        <v>6711.185</v>
      </c>
      <c r="G7" s="60">
        <v>6711.185</v>
      </c>
      <c r="H7" s="60">
        <v>6711.185</v>
      </c>
      <c r="I7" s="1"/>
      <c r="J7" s="1"/>
    </row>
    <row r="8" spans="1:10" ht="13.5" thickBot="1">
      <c r="A8" s="114" t="s">
        <v>33</v>
      </c>
      <c r="B8" s="117" t="s">
        <v>112</v>
      </c>
      <c r="C8" s="56" t="s">
        <v>31</v>
      </c>
      <c r="D8" s="57">
        <v>1</v>
      </c>
      <c r="E8" s="58">
        <v>0.5</v>
      </c>
      <c r="F8" s="58">
        <v>0.5</v>
      </c>
      <c r="G8" s="58">
        <v>0</v>
      </c>
      <c r="H8" s="58">
        <v>0</v>
      </c>
      <c r="I8" s="1"/>
      <c r="J8" s="1"/>
    </row>
    <row r="9" spans="1:10" ht="13.5" thickBot="1">
      <c r="A9" s="114"/>
      <c r="B9" s="117"/>
      <c r="C9" s="55" t="s">
        <v>32</v>
      </c>
      <c r="D9" s="59">
        <v>11724.56</v>
      </c>
      <c r="E9" s="60">
        <v>5862.28</v>
      </c>
      <c r="F9" s="60">
        <v>5862.28</v>
      </c>
      <c r="G9" s="61">
        <v>0</v>
      </c>
      <c r="H9" s="61">
        <v>0</v>
      </c>
      <c r="I9" s="1"/>
      <c r="J9" s="1"/>
    </row>
    <row r="10" spans="1:10" ht="13.5" thickBot="1">
      <c r="A10" s="114" t="s">
        <v>34</v>
      </c>
      <c r="B10" s="117" t="s">
        <v>113</v>
      </c>
      <c r="C10" s="56" t="s">
        <v>31</v>
      </c>
      <c r="D10" s="57">
        <v>1</v>
      </c>
      <c r="E10" s="58">
        <v>1</v>
      </c>
      <c r="F10" s="58">
        <v>0</v>
      </c>
      <c r="G10" s="58">
        <v>0</v>
      </c>
      <c r="H10" s="58">
        <v>0</v>
      </c>
      <c r="I10" s="1"/>
      <c r="J10" s="1"/>
    </row>
    <row r="11" spans="1:10" ht="13.5" thickBot="1">
      <c r="A11" s="114"/>
      <c r="B11" s="117"/>
      <c r="C11" s="55" t="s">
        <v>32</v>
      </c>
      <c r="D11" s="59">
        <v>297.49</v>
      </c>
      <c r="E11" s="60">
        <v>297.49</v>
      </c>
      <c r="F11" s="62">
        <v>0</v>
      </c>
      <c r="G11" s="62">
        <v>0</v>
      </c>
      <c r="H11" s="62">
        <v>0</v>
      </c>
      <c r="I11" s="1"/>
      <c r="J11" s="1"/>
    </row>
    <row r="12" spans="1:10" ht="13.5" thickBot="1">
      <c r="A12" s="114" t="s">
        <v>35</v>
      </c>
      <c r="B12" s="115" t="s">
        <v>114</v>
      </c>
      <c r="C12" s="56" t="s">
        <v>31</v>
      </c>
      <c r="D12" s="57">
        <v>1</v>
      </c>
      <c r="E12" s="58">
        <v>1</v>
      </c>
      <c r="F12" s="58">
        <v>0</v>
      </c>
      <c r="G12" s="58">
        <v>0</v>
      </c>
      <c r="H12" s="58">
        <v>0</v>
      </c>
      <c r="I12" s="1"/>
      <c r="J12" s="1"/>
    </row>
    <row r="13" spans="1:10" ht="13.5" thickBot="1">
      <c r="A13" s="114"/>
      <c r="B13" s="115"/>
      <c r="C13" s="55" t="s">
        <v>32</v>
      </c>
      <c r="D13" s="59">
        <v>9967.22</v>
      </c>
      <c r="E13" s="60">
        <v>9967.22</v>
      </c>
      <c r="F13" s="61">
        <v>0</v>
      </c>
      <c r="G13" s="61">
        <v>0</v>
      </c>
      <c r="H13" s="61">
        <v>0</v>
      </c>
      <c r="I13" s="1"/>
      <c r="J13" s="1"/>
    </row>
    <row r="14" spans="1:10" ht="13.5" thickBot="1">
      <c r="A14" s="114" t="s">
        <v>36</v>
      </c>
      <c r="B14" s="115" t="s">
        <v>83</v>
      </c>
      <c r="C14" s="56" t="s">
        <v>31</v>
      </c>
      <c r="D14" s="57">
        <v>1</v>
      </c>
      <c r="E14" s="58">
        <v>0.25</v>
      </c>
      <c r="F14" s="58">
        <v>0.25</v>
      </c>
      <c r="G14" s="58">
        <v>0.25</v>
      </c>
      <c r="H14" s="58">
        <v>0.25</v>
      </c>
      <c r="I14" s="1"/>
      <c r="J14" s="1"/>
    </row>
    <row r="15" spans="1:10" ht="13.5" thickBot="1">
      <c r="A15" s="114"/>
      <c r="B15" s="115"/>
      <c r="C15" s="55" t="s">
        <v>32</v>
      </c>
      <c r="D15" s="59">
        <v>32940.42</v>
      </c>
      <c r="E15" s="60">
        <v>8235.105</v>
      </c>
      <c r="F15" s="60">
        <v>8235.105</v>
      </c>
      <c r="G15" s="60">
        <v>8235.105</v>
      </c>
      <c r="H15" s="60">
        <v>8235.105</v>
      </c>
      <c r="I15" s="1"/>
      <c r="J15" s="1"/>
    </row>
    <row r="16" spans="1:10" ht="13.5" thickBot="1">
      <c r="A16" s="106" t="s">
        <v>37</v>
      </c>
      <c r="B16" s="108" t="s">
        <v>8</v>
      </c>
      <c r="C16" s="56" t="s">
        <v>31</v>
      </c>
      <c r="D16" s="57">
        <v>1</v>
      </c>
      <c r="E16" s="58">
        <v>0.25</v>
      </c>
      <c r="F16" s="58">
        <v>0.25</v>
      </c>
      <c r="G16" s="58">
        <v>0.25</v>
      </c>
      <c r="H16" s="58">
        <v>0.25</v>
      </c>
      <c r="I16" s="1"/>
      <c r="J16" s="1"/>
    </row>
    <row r="17" spans="1:10" ht="13.5" thickBot="1">
      <c r="A17" s="107"/>
      <c r="B17" s="111"/>
      <c r="C17" s="55" t="s">
        <v>32</v>
      </c>
      <c r="D17" s="59">
        <v>43185.45</v>
      </c>
      <c r="E17" s="60">
        <v>10796.3625</v>
      </c>
      <c r="F17" s="60">
        <v>10796.3625</v>
      </c>
      <c r="G17" s="60">
        <v>10796.3625</v>
      </c>
      <c r="H17" s="60">
        <v>10796.3625</v>
      </c>
      <c r="I17" s="1"/>
      <c r="J17" s="1"/>
    </row>
    <row r="18" spans="1:10" ht="13.5" thickBot="1">
      <c r="A18" s="106" t="s">
        <v>38</v>
      </c>
      <c r="B18" s="108" t="s">
        <v>54</v>
      </c>
      <c r="C18" s="56" t="s">
        <v>31</v>
      </c>
      <c r="D18" s="57">
        <v>1</v>
      </c>
      <c r="E18" s="58">
        <v>0.25</v>
      </c>
      <c r="F18" s="58">
        <v>0.25</v>
      </c>
      <c r="G18" s="58">
        <v>0.25</v>
      </c>
      <c r="H18" s="58">
        <v>0.25</v>
      </c>
      <c r="I18" s="1"/>
      <c r="J18" s="1"/>
    </row>
    <row r="19" spans="1:10" ht="13.5" thickBot="1">
      <c r="A19" s="107"/>
      <c r="B19" s="111"/>
      <c r="C19" s="55" t="s">
        <v>32</v>
      </c>
      <c r="D19" s="59">
        <v>363706.92</v>
      </c>
      <c r="E19" s="60">
        <v>90926.73</v>
      </c>
      <c r="F19" s="60">
        <v>90926.73</v>
      </c>
      <c r="G19" s="60">
        <v>90926.73</v>
      </c>
      <c r="H19" s="60">
        <v>90926.73</v>
      </c>
      <c r="I19" s="1"/>
      <c r="J19" s="1"/>
    </row>
    <row r="20" spans="1:10" ht="13.5" thickBot="1">
      <c r="A20" s="106" t="s">
        <v>39</v>
      </c>
      <c r="B20" s="108" t="s">
        <v>49</v>
      </c>
      <c r="C20" s="56" t="s">
        <v>31</v>
      </c>
      <c r="D20" s="57">
        <v>1</v>
      </c>
      <c r="E20" s="58">
        <v>0.25</v>
      </c>
      <c r="F20" s="58">
        <v>0.25</v>
      </c>
      <c r="G20" s="58">
        <v>0.25</v>
      </c>
      <c r="H20" s="58">
        <v>0.25</v>
      </c>
      <c r="I20" s="1"/>
      <c r="J20" s="1"/>
    </row>
    <row r="21" spans="1:10" ht="13.5" thickBot="1">
      <c r="A21" s="107"/>
      <c r="B21" s="111"/>
      <c r="C21" s="55" t="s">
        <v>32</v>
      </c>
      <c r="D21" s="59">
        <v>79584.62</v>
      </c>
      <c r="E21" s="60">
        <v>19896.155</v>
      </c>
      <c r="F21" s="60">
        <v>19896.155</v>
      </c>
      <c r="G21" s="60">
        <v>19896.155</v>
      </c>
      <c r="H21" s="60">
        <v>19896.155</v>
      </c>
      <c r="I21" s="1"/>
      <c r="J21" s="1"/>
    </row>
    <row r="22" spans="1:10" ht="13.5" customHeight="1" thickBot="1">
      <c r="A22" s="106" t="s">
        <v>40</v>
      </c>
      <c r="B22" s="112" t="s">
        <v>59</v>
      </c>
      <c r="C22" s="56" t="s">
        <v>31</v>
      </c>
      <c r="D22" s="57">
        <v>1</v>
      </c>
      <c r="E22" s="58">
        <v>0.25</v>
      </c>
      <c r="F22" s="58">
        <v>0.25</v>
      </c>
      <c r="G22" s="58">
        <v>0.25</v>
      </c>
      <c r="H22" s="58">
        <v>0.25</v>
      </c>
      <c r="I22" s="1"/>
      <c r="J22" s="1"/>
    </row>
    <row r="23" spans="1:10" ht="13.5" thickBot="1">
      <c r="A23" s="107"/>
      <c r="B23" s="113"/>
      <c r="C23" s="55" t="s">
        <v>32</v>
      </c>
      <c r="D23" s="59">
        <v>67757.6</v>
      </c>
      <c r="E23" s="60">
        <v>16939.4</v>
      </c>
      <c r="F23" s="60">
        <v>16939.4</v>
      </c>
      <c r="G23" s="60">
        <v>16939.4</v>
      </c>
      <c r="H23" s="60">
        <v>16939.4</v>
      </c>
      <c r="I23" s="1"/>
      <c r="J23" s="1"/>
    </row>
    <row r="24" spans="1:10" ht="13.5" thickBot="1">
      <c r="A24" s="106" t="s">
        <v>41</v>
      </c>
      <c r="B24" s="108" t="s">
        <v>51</v>
      </c>
      <c r="C24" s="56" t="s">
        <v>31</v>
      </c>
      <c r="D24" s="57">
        <v>1</v>
      </c>
      <c r="E24" s="58">
        <v>0.25</v>
      </c>
      <c r="F24" s="58">
        <v>0.25</v>
      </c>
      <c r="G24" s="58">
        <v>0.25</v>
      </c>
      <c r="H24" s="58">
        <v>0.25</v>
      </c>
      <c r="I24" s="1"/>
      <c r="J24" s="1"/>
    </row>
    <row r="25" spans="1:10" ht="13.5" thickBot="1">
      <c r="A25" s="107"/>
      <c r="B25" s="109"/>
      <c r="C25" s="63" t="s">
        <v>32</v>
      </c>
      <c r="D25" s="64">
        <v>4039.65</v>
      </c>
      <c r="E25" s="60">
        <v>1009.9125</v>
      </c>
      <c r="F25" s="60">
        <v>1009.9125</v>
      </c>
      <c r="G25" s="60">
        <v>1009.9125</v>
      </c>
      <c r="H25" s="60">
        <v>1009.9125</v>
      </c>
      <c r="I25" s="1"/>
      <c r="J25" s="1"/>
    </row>
    <row r="26" spans="1:10" ht="13.5" thickBot="1">
      <c r="A26" s="106" t="s">
        <v>42</v>
      </c>
      <c r="B26" s="108" t="s">
        <v>72</v>
      </c>
      <c r="C26" s="65" t="s">
        <v>31</v>
      </c>
      <c r="D26" s="66">
        <v>1</v>
      </c>
      <c r="E26" s="58">
        <v>0</v>
      </c>
      <c r="F26" s="58">
        <v>0</v>
      </c>
      <c r="G26" s="58">
        <v>0.5</v>
      </c>
      <c r="H26" s="58">
        <v>0.5</v>
      </c>
      <c r="I26" s="1"/>
      <c r="J26" s="1"/>
    </row>
    <row r="27" spans="1:10" ht="13.5" thickBot="1">
      <c r="A27" s="110"/>
      <c r="B27" s="109"/>
      <c r="C27" s="67" t="s">
        <v>32</v>
      </c>
      <c r="D27" s="68">
        <v>25502.86</v>
      </c>
      <c r="E27" s="69">
        <v>0</v>
      </c>
      <c r="F27" s="70">
        <v>0</v>
      </c>
      <c r="G27" s="71">
        <v>12751.43</v>
      </c>
      <c r="H27" s="71">
        <v>12751.43</v>
      </c>
      <c r="I27" s="1"/>
      <c r="J27" s="1"/>
    </row>
    <row r="28" spans="1:10" ht="13.5" thickBot="1">
      <c r="A28" s="106" t="s">
        <v>115</v>
      </c>
      <c r="B28" s="118" t="s">
        <v>52</v>
      </c>
      <c r="C28" s="72" t="str">
        <f>C24</f>
        <v>FÍSICO %</v>
      </c>
      <c r="D28" s="73">
        <v>1</v>
      </c>
      <c r="E28" s="74">
        <v>0.25</v>
      </c>
      <c r="F28" s="75">
        <v>0.25</v>
      </c>
      <c r="G28" s="76">
        <v>0.25</v>
      </c>
      <c r="H28" s="76">
        <v>0.25</v>
      </c>
      <c r="I28" s="1"/>
      <c r="J28" s="1"/>
    </row>
    <row r="29" spans="1:12" ht="17.25" customHeight="1" thickBot="1">
      <c r="A29" s="110"/>
      <c r="B29" s="119"/>
      <c r="C29" s="55" t="str">
        <f>C25</f>
        <v>FINANCEIRO</v>
      </c>
      <c r="D29" s="77">
        <v>1683.19</v>
      </c>
      <c r="E29" s="62">
        <v>420.7975</v>
      </c>
      <c r="F29" s="78">
        <v>420.7975</v>
      </c>
      <c r="G29" s="79">
        <v>420.7975</v>
      </c>
      <c r="H29" s="79">
        <v>420.7975</v>
      </c>
      <c r="I29" s="1"/>
      <c r="J29" s="1"/>
      <c r="L29" s="149">
        <f>D29/4</f>
        <v>420.7975</v>
      </c>
    </row>
    <row r="30" spans="1:10" ht="25.5" customHeight="1" thickBot="1">
      <c r="A30" s="106" t="s">
        <v>116</v>
      </c>
      <c r="B30" s="118" t="s">
        <v>125</v>
      </c>
      <c r="C30" s="72" t="str">
        <f>C26</f>
        <v>FÍSICO %</v>
      </c>
      <c r="D30" s="80">
        <v>1</v>
      </c>
      <c r="E30" s="76">
        <v>0.25</v>
      </c>
      <c r="F30" s="81">
        <v>0.25</v>
      </c>
      <c r="G30" s="76">
        <v>0.25</v>
      </c>
      <c r="H30" s="76">
        <v>0.25</v>
      </c>
      <c r="I30" s="1"/>
      <c r="J30" s="1"/>
    </row>
    <row r="31" spans="1:10" ht="15" customHeight="1" thickBot="1">
      <c r="A31" s="110"/>
      <c r="B31" s="119"/>
      <c r="C31" s="55" t="str">
        <f>C27</f>
        <v>FINANCEIRO</v>
      </c>
      <c r="D31" s="82">
        <v>336690.25</v>
      </c>
      <c r="E31" s="50">
        <v>84172.5625</v>
      </c>
      <c r="F31" s="50">
        <v>84172.5625</v>
      </c>
      <c r="G31" s="50">
        <v>84172.5625</v>
      </c>
      <c r="H31" s="50">
        <v>84172.5625</v>
      </c>
      <c r="I31" s="1"/>
      <c r="J31" s="1"/>
    </row>
    <row r="32" spans="1:10" ht="14.25" customHeight="1" thickBot="1">
      <c r="A32" s="106" t="s">
        <v>117</v>
      </c>
      <c r="B32" s="120" t="s">
        <v>58</v>
      </c>
      <c r="C32" s="53" t="str">
        <f aca="true" t="shared" si="0" ref="C32:H32">C28</f>
        <v>FÍSICO %</v>
      </c>
      <c r="D32" s="84">
        <v>1</v>
      </c>
      <c r="E32" s="85">
        <v>0.25</v>
      </c>
      <c r="F32" s="86">
        <v>0.25</v>
      </c>
      <c r="G32" s="85">
        <f t="shared" si="0"/>
        <v>0.25</v>
      </c>
      <c r="H32" s="85">
        <f t="shared" si="0"/>
        <v>0.25</v>
      </c>
      <c r="I32" s="1"/>
      <c r="J32" s="1"/>
    </row>
    <row r="33" spans="1:10" ht="13.5" thickBot="1">
      <c r="A33" s="110"/>
      <c r="B33" s="121"/>
      <c r="C33" s="50" t="str">
        <f aca="true" t="shared" si="1" ref="C33:C39">C29</f>
        <v>FINANCEIRO</v>
      </c>
      <c r="D33" s="82">
        <v>14966.91</v>
      </c>
      <c r="E33" s="50">
        <v>3741.7275</v>
      </c>
      <c r="F33" s="50">
        <v>3741.7275</v>
      </c>
      <c r="G33" s="50">
        <v>3741.7275</v>
      </c>
      <c r="H33" s="50">
        <v>3741.7275</v>
      </c>
      <c r="I33" s="1"/>
      <c r="J33" s="1"/>
    </row>
    <row r="34" spans="1:10" ht="13.5" thickBot="1">
      <c r="A34" s="106" t="s">
        <v>118</v>
      </c>
      <c r="B34" s="122" t="s">
        <v>55</v>
      </c>
      <c r="C34" s="49" t="str">
        <f t="shared" si="1"/>
        <v>FÍSICO %</v>
      </c>
      <c r="D34" s="80">
        <v>1</v>
      </c>
      <c r="E34" s="76">
        <v>1</v>
      </c>
      <c r="F34" s="87">
        <v>0</v>
      </c>
      <c r="G34" s="49">
        <v>0</v>
      </c>
      <c r="H34" s="49">
        <v>0</v>
      </c>
      <c r="I34" s="1"/>
      <c r="J34" s="1"/>
    </row>
    <row r="35" spans="1:10" ht="13.5" thickBot="1">
      <c r="A35" s="110"/>
      <c r="B35" s="123"/>
      <c r="C35" s="50" t="str">
        <f t="shared" si="1"/>
        <v>FINANCEIRO</v>
      </c>
      <c r="D35" s="82">
        <v>251.58</v>
      </c>
      <c r="E35" s="50">
        <v>251.58</v>
      </c>
      <c r="F35" s="83">
        <v>0</v>
      </c>
      <c r="G35" s="50">
        <v>0</v>
      </c>
      <c r="H35" s="50">
        <v>0</v>
      </c>
      <c r="I35" s="1"/>
      <c r="J35" s="1"/>
    </row>
    <row r="36" spans="1:10" ht="15" customHeight="1" thickBot="1">
      <c r="A36" s="106" t="s">
        <v>119</v>
      </c>
      <c r="B36" s="120" t="s">
        <v>56</v>
      </c>
      <c r="C36" s="53" t="str">
        <f t="shared" si="1"/>
        <v>FÍSICO %</v>
      </c>
      <c r="D36" s="88">
        <v>1</v>
      </c>
      <c r="E36" s="85">
        <v>0.25</v>
      </c>
      <c r="F36" s="86">
        <v>0.25</v>
      </c>
      <c r="G36" s="85">
        <v>0.25</v>
      </c>
      <c r="H36" s="85">
        <v>0.25</v>
      </c>
      <c r="I36" s="1"/>
      <c r="J36" s="1"/>
    </row>
    <row r="37" spans="1:10" ht="13.5" thickBot="1">
      <c r="A37" s="110"/>
      <c r="B37" s="121"/>
      <c r="C37" s="50" t="str">
        <f t="shared" si="1"/>
        <v>FINANCEIRO</v>
      </c>
      <c r="D37" s="89">
        <v>19488.19</v>
      </c>
      <c r="E37" s="79">
        <v>4872.0475</v>
      </c>
      <c r="F37" s="83">
        <v>4872.0475</v>
      </c>
      <c r="G37" s="50">
        <v>4872.0475</v>
      </c>
      <c r="H37" s="50">
        <v>4872.0475</v>
      </c>
      <c r="I37" s="1"/>
      <c r="J37" s="1"/>
    </row>
    <row r="38" spans="1:10" ht="13.5" thickBot="1">
      <c r="A38" s="106" t="s">
        <v>120</v>
      </c>
      <c r="B38" s="122" t="s">
        <v>57</v>
      </c>
      <c r="C38" s="49" t="str">
        <f t="shared" si="1"/>
        <v>FÍSICO %</v>
      </c>
      <c r="D38" s="90">
        <v>1</v>
      </c>
      <c r="E38" s="76">
        <v>0.25</v>
      </c>
      <c r="F38" s="81">
        <v>0.25</v>
      </c>
      <c r="G38" s="76">
        <v>0.25</v>
      </c>
      <c r="H38" s="76">
        <v>0.25</v>
      </c>
      <c r="I38" s="1"/>
      <c r="J38" s="1"/>
    </row>
    <row r="39" spans="1:10" ht="13.5" thickBot="1">
      <c r="A39" s="107"/>
      <c r="B39" s="123"/>
      <c r="C39" s="50" t="str">
        <f t="shared" si="1"/>
        <v>FINANCEIRO</v>
      </c>
      <c r="D39" s="82">
        <v>3262.87</v>
      </c>
      <c r="E39" s="79">
        <v>815.7175</v>
      </c>
      <c r="F39" s="50">
        <v>815.7175</v>
      </c>
      <c r="G39" s="50">
        <v>815.7175</v>
      </c>
      <c r="H39" s="50">
        <v>815.7175</v>
      </c>
      <c r="I39" s="1"/>
      <c r="J39" s="1"/>
    </row>
    <row r="40" spans="1:10" ht="13.5" thickBot="1">
      <c r="A40" s="106" t="s">
        <v>121</v>
      </c>
      <c r="B40" s="122" t="s">
        <v>78</v>
      </c>
      <c r="C40" s="49" t="str">
        <f aca="true" t="shared" si="2" ref="C40:C47">C38</f>
        <v>FÍSICO %</v>
      </c>
      <c r="D40" s="91">
        <v>1</v>
      </c>
      <c r="E40" s="92">
        <v>0.25</v>
      </c>
      <c r="F40" s="92">
        <v>0.25</v>
      </c>
      <c r="G40" s="92">
        <v>0.25</v>
      </c>
      <c r="H40" s="92">
        <v>0.25</v>
      </c>
      <c r="I40" s="1"/>
      <c r="J40" s="1"/>
    </row>
    <row r="41" spans="1:10" ht="13.5" thickBot="1">
      <c r="A41" s="107"/>
      <c r="B41" s="123"/>
      <c r="C41" s="50" t="str">
        <f t="shared" si="2"/>
        <v>FINANCEIRO</v>
      </c>
      <c r="D41" s="83">
        <v>8100.91</v>
      </c>
      <c r="E41" s="50">
        <v>2025.2275</v>
      </c>
      <c r="F41" s="50">
        <v>2025.2275</v>
      </c>
      <c r="G41" s="50">
        <v>2025.2275</v>
      </c>
      <c r="H41" s="50">
        <v>2025.2275</v>
      </c>
      <c r="I41" s="1"/>
      <c r="J41" s="1"/>
    </row>
    <row r="42" spans="1:10" ht="13.5" customHeight="1" thickBot="1">
      <c r="A42" s="106" t="s">
        <v>122</v>
      </c>
      <c r="B42" s="122" t="s">
        <v>12</v>
      </c>
      <c r="C42" s="49" t="str">
        <f t="shared" si="2"/>
        <v>FÍSICO %</v>
      </c>
      <c r="D42" s="91">
        <v>1</v>
      </c>
      <c r="E42" s="92">
        <v>0.25</v>
      </c>
      <c r="F42" s="92">
        <v>0.25</v>
      </c>
      <c r="G42" s="92">
        <v>0.25</v>
      </c>
      <c r="H42" s="92">
        <v>0.25</v>
      </c>
      <c r="I42" s="1"/>
      <c r="J42" s="1"/>
    </row>
    <row r="43" spans="1:10" ht="13.5" thickBot="1">
      <c r="A43" s="107"/>
      <c r="B43" s="123"/>
      <c r="C43" s="50" t="str">
        <f t="shared" si="2"/>
        <v>FINANCEIRO</v>
      </c>
      <c r="D43" s="83">
        <v>157400.2</v>
      </c>
      <c r="E43" s="50">
        <v>39350.05</v>
      </c>
      <c r="F43" s="83">
        <v>39350.05</v>
      </c>
      <c r="G43" s="50">
        <v>39350.05</v>
      </c>
      <c r="H43" s="50">
        <v>39350.05</v>
      </c>
      <c r="I43" s="1"/>
      <c r="J43" s="1"/>
    </row>
    <row r="44" spans="1:10" ht="13.5" thickBot="1">
      <c r="A44" s="106" t="s">
        <v>123</v>
      </c>
      <c r="B44" s="122" t="s">
        <v>90</v>
      </c>
      <c r="C44" s="51" t="str">
        <f t="shared" si="2"/>
        <v>FÍSICO %</v>
      </c>
      <c r="D44" s="93">
        <v>1</v>
      </c>
      <c r="E44" s="94">
        <v>0.25</v>
      </c>
      <c r="F44" s="94">
        <v>0.25</v>
      </c>
      <c r="G44" s="93">
        <v>0.25</v>
      </c>
      <c r="H44" s="94">
        <v>0.25</v>
      </c>
      <c r="I44" s="1"/>
      <c r="J44" s="1"/>
    </row>
    <row r="45" spans="1:10" ht="13.5" thickBot="1">
      <c r="A45" s="107"/>
      <c r="B45" s="123"/>
      <c r="C45" s="52" t="str">
        <f t="shared" si="2"/>
        <v>FINANCEIRO</v>
      </c>
      <c r="D45" s="95">
        <v>161686.54</v>
      </c>
      <c r="E45" s="52">
        <v>40421.635</v>
      </c>
      <c r="F45" s="95">
        <v>40421.635</v>
      </c>
      <c r="G45" s="52">
        <v>40421.635</v>
      </c>
      <c r="H45" s="52">
        <v>40421.635</v>
      </c>
      <c r="I45" s="1"/>
      <c r="J45" s="1"/>
    </row>
    <row r="46" spans="1:10" ht="13.5" thickBot="1">
      <c r="A46" s="106" t="s">
        <v>124</v>
      </c>
      <c r="B46" s="122" t="s">
        <v>127</v>
      </c>
      <c r="C46" s="53" t="str">
        <f t="shared" si="2"/>
        <v>FÍSICO %</v>
      </c>
      <c r="D46" s="96">
        <v>1</v>
      </c>
      <c r="E46" s="53">
        <v>0</v>
      </c>
      <c r="F46" s="97">
        <v>0</v>
      </c>
      <c r="G46" s="53">
        <v>0</v>
      </c>
      <c r="H46" s="53">
        <v>0</v>
      </c>
      <c r="I46" s="1"/>
      <c r="J46" s="1"/>
    </row>
    <row r="47" spans="1:11" ht="13.5" thickBot="1">
      <c r="A47" s="107"/>
      <c r="B47" s="123"/>
      <c r="C47" s="50" t="str">
        <f t="shared" si="2"/>
        <v>FINANCEIRO</v>
      </c>
      <c r="D47" s="98">
        <f>D7+D9+D11+D13+D15+D17+D19+D21+D23+D25+D27+D29+D31+D33+D35+D37+D39+D41+D43+D45</f>
        <v>1369082.1699999997</v>
      </c>
      <c r="E47" s="99">
        <f>E7+E9+E11+E13+E15+E17+E19+E21+E23+E25+E27+E29+E31+E33+E35+E37+E39+E41+E43+E45</f>
        <v>346713.185</v>
      </c>
      <c r="F47" s="98">
        <f>F7+F9+F11+F13+F15+F17+F19+F21+F23+F25+F27+F29+F31+F33+F35+F37+F39+F41+F43+F45</f>
        <v>336196.895</v>
      </c>
      <c r="G47" s="99">
        <f>G7+G9+G11+G13+G15+G17+G19+G21+G23+G25+G27+G29+G31+G33+G35+G37+G39+G41+G43+G45</f>
        <v>343086.0449999999</v>
      </c>
      <c r="H47" s="99">
        <f>H7+H9+H11+H13+H15+H17+H19+H21+H23+H25+H27+H29+H31+H33+H35+H37+H39+H41+H43+H45</f>
        <v>343086.0449999999</v>
      </c>
      <c r="I47" s="1"/>
      <c r="J47" s="1"/>
      <c r="K47" s="1"/>
    </row>
    <row r="48" ht="12.75">
      <c r="J48" s="1"/>
    </row>
    <row r="49" spans="2:13" ht="13.5">
      <c r="B49" s="105" t="s">
        <v>86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</row>
    <row r="50" spans="2:13" ht="13.5">
      <c r="B50" s="105" t="s">
        <v>87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</row>
    <row r="51" spans="2:13" ht="12.7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</sheetData>
  <sheetProtection/>
  <mergeCells count="45">
    <mergeCell ref="A44:A45"/>
    <mergeCell ref="A46:A47"/>
    <mergeCell ref="B38:B39"/>
    <mergeCell ref="B40:B41"/>
    <mergeCell ref="B42:B43"/>
    <mergeCell ref="B44:B45"/>
    <mergeCell ref="B46:B47"/>
    <mergeCell ref="A40:A41"/>
    <mergeCell ref="B24:B25"/>
    <mergeCell ref="B28:B29"/>
    <mergeCell ref="B32:B33"/>
    <mergeCell ref="B34:B35"/>
    <mergeCell ref="A42:A43"/>
    <mergeCell ref="B30:B31"/>
    <mergeCell ref="B36:B37"/>
    <mergeCell ref="A28:A29"/>
    <mergeCell ref="A30:A31"/>
    <mergeCell ref="A32:A33"/>
    <mergeCell ref="A34:A35"/>
    <mergeCell ref="A36:A37"/>
    <mergeCell ref="A38:A39"/>
    <mergeCell ref="A1:L4"/>
    <mergeCell ref="A6:A7"/>
    <mergeCell ref="B6:B7"/>
    <mergeCell ref="A8:A9"/>
    <mergeCell ref="B8:B9"/>
    <mergeCell ref="A10:A11"/>
    <mergeCell ref="B10:B11"/>
    <mergeCell ref="B22:B23"/>
    <mergeCell ref="A12:A13"/>
    <mergeCell ref="B12:B13"/>
    <mergeCell ref="A14:A15"/>
    <mergeCell ref="B14:B15"/>
    <mergeCell ref="A16:A17"/>
    <mergeCell ref="B16:B17"/>
    <mergeCell ref="B49:M49"/>
    <mergeCell ref="B50:M50"/>
    <mergeCell ref="A24:A25"/>
    <mergeCell ref="B26:B27"/>
    <mergeCell ref="A26:A27"/>
    <mergeCell ref="A18:A19"/>
    <mergeCell ref="B18:B19"/>
    <mergeCell ref="A20:A21"/>
    <mergeCell ref="B20:B21"/>
    <mergeCell ref="A22:A23"/>
  </mergeCells>
  <printOptions/>
  <pageMargins left="0.1968503937007874" right="0.1968503937007874" top="0.3937007874015748" bottom="0.3937007874015748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tabSelected="1" view="pageBreakPreview" zoomScale="75" zoomScaleSheetLayoutView="75" zoomScalePageLayoutView="125" workbookViewId="0" topLeftCell="A1">
      <selection activeCell="C20" sqref="C20"/>
    </sheetView>
  </sheetViews>
  <sheetFormatPr defaultColWidth="8.8515625" defaultRowHeight="12.75"/>
  <cols>
    <col min="1" max="1" width="5.57421875" style="0" customWidth="1"/>
    <col min="2" max="2" width="18.421875" style="0" customWidth="1"/>
    <col min="3" max="3" width="77.00390625" style="0" customWidth="1"/>
    <col min="4" max="4" width="10.421875" style="0" customWidth="1"/>
    <col min="5" max="5" width="9.140625" style="0" hidden="1" customWidth="1"/>
    <col min="6" max="6" width="0.13671875" style="0" hidden="1" customWidth="1"/>
    <col min="7" max="9" width="9.140625" style="0" hidden="1" customWidth="1"/>
    <col min="10" max="10" width="14.421875" style="0" customWidth="1"/>
    <col min="11" max="11" width="15.28125" style="0" customWidth="1"/>
    <col min="12" max="12" width="17.140625" style="0" customWidth="1"/>
    <col min="13" max="14" width="8.8515625" style="0" customWidth="1"/>
    <col min="15" max="15" width="24.8515625" style="0" customWidth="1"/>
  </cols>
  <sheetData>
    <row r="1" spans="1:12" ht="12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2.75" customHeight="1" thickBo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45.75" customHeight="1" thickBot="1">
      <c r="A5" s="144" t="s">
        <v>44</v>
      </c>
      <c r="B5" s="144"/>
      <c r="C5" s="145" t="s">
        <v>88</v>
      </c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5.75" thickBot="1">
      <c r="A6" s="3"/>
      <c r="B6" s="4" t="s">
        <v>22</v>
      </c>
      <c r="C6" s="2" t="s">
        <v>89</v>
      </c>
      <c r="D6" s="5"/>
      <c r="E6" s="2"/>
      <c r="F6" s="6" t="s">
        <v>43</v>
      </c>
      <c r="G6" s="6"/>
      <c r="H6" s="6"/>
      <c r="I6" s="6"/>
      <c r="J6" s="6"/>
      <c r="K6" s="7" t="s">
        <v>14</v>
      </c>
      <c r="L6" s="48">
        <v>0.2423</v>
      </c>
    </row>
    <row r="7" spans="1:12" ht="15" thickBot="1">
      <c r="A7" s="126" t="s">
        <v>1</v>
      </c>
      <c r="B7" s="127" t="s">
        <v>65</v>
      </c>
      <c r="C7" s="128" t="s">
        <v>45</v>
      </c>
      <c r="D7" s="128" t="s">
        <v>2</v>
      </c>
      <c r="E7" s="129" t="s">
        <v>3</v>
      </c>
      <c r="F7" s="129"/>
      <c r="G7" s="129"/>
      <c r="H7" s="129"/>
      <c r="I7" s="129"/>
      <c r="J7" s="129"/>
      <c r="K7" s="147"/>
      <c r="L7" s="147"/>
    </row>
    <row r="8" spans="1:12" ht="14.25" customHeight="1" thickBot="1">
      <c r="A8" s="126"/>
      <c r="B8" s="127"/>
      <c r="C8" s="128"/>
      <c r="D8" s="128"/>
      <c r="E8" s="148" t="s">
        <v>21</v>
      </c>
      <c r="F8" s="146" t="s">
        <v>16</v>
      </c>
      <c r="G8" s="128" t="s">
        <v>17</v>
      </c>
      <c r="H8" s="128" t="s">
        <v>4</v>
      </c>
      <c r="I8" s="131" t="s">
        <v>20</v>
      </c>
      <c r="J8" s="131" t="s">
        <v>46</v>
      </c>
      <c r="K8" s="130" t="s">
        <v>19</v>
      </c>
      <c r="L8" s="130"/>
    </row>
    <row r="9" spans="1:12" ht="18" customHeight="1" thickBot="1">
      <c r="A9" s="126"/>
      <c r="B9" s="127"/>
      <c r="C9" s="128"/>
      <c r="D9" s="128"/>
      <c r="E9" s="148"/>
      <c r="F9" s="146"/>
      <c r="G9" s="128"/>
      <c r="H9" s="128"/>
      <c r="I9" s="131"/>
      <c r="J9" s="131"/>
      <c r="K9" s="13" t="s">
        <v>15</v>
      </c>
      <c r="L9" s="13" t="s">
        <v>18</v>
      </c>
    </row>
    <row r="10" spans="1:12" ht="27.75" customHeight="1" thickBot="1">
      <c r="A10" s="14" t="s">
        <v>5</v>
      </c>
      <c r="B10" s="9" t="s">
        <v>66</v>
      </c>
      <c r="C10" s="15" t="s">
        <v>48</v>
      </c>
      <c r="D10" s="15" t="s">
        <v>2</v>
      </c>
      <c r="E10" s="14"/>
      <c r="F10" s="14"/>
      <c r="G10" s="14"/>
      <c r="H10" s="14"/>
      <c r="I10" s="14"/>
      <c r="J10" s="16">
        <v>1</v>
      </c>
      <c r="K10" s="17">
        <v>26844.74</v>
      </c>
      <c r="L10" s="18">
        <f>K10*J10</f>
        <v>26844.74</v>
      </c>
    </row>
    <row r="11" spans="1:12" ht="15" thickBot="1">
      <c r="A11" s="14" t="s">
        <v>91</v>
      </c>
      <c r="B11" s="10" t="s">
        <v>67</v>
      </c>
      <c r="C11" s="19" t="s">
        <v>6</v>
      </c>
      <c r="D11" s="10" t="s">
        <v>7</v>
      </c>
      <c r="E11" s="20"/>
      <c r="F11" s="20"/>
      <c r="G11" s="20"/>
      <c r="H11" s="20"/>
      <c r="I11" s="20"/>
      <c r="J11" s="21">
        <v>22470.91</v>
      </c>
      <c r="K11" s="22">
        <f>0.42*1.2423</f>
        <v>0.521766</v>
      </c>
      <c r="L11" s="23">
        <f>J11*K11</f>
        <v>11724.55682706</v>
      </c>
    </row>
    <row r="12" spans="1:12" ht="29.25" thickBot="1">
      <c r="A12" s="24" t="s">
        <v>92</v>
      </c>
      <c r="B12" s="11" t="s">
        <v>63</v>
      </c>
      <c r="C12" s="25" t="s">
        <v>62</v>
      </c>
      <c r="D12" s="26" t="s">
        <v>61</v>
      </c>
      <c r="E12" s="20"/>
      <c r="F12" s="20"/>
      <c r="G12" s="20"/>
      <c r="H12" s="20"/>
      <c r="I12" s="20"/>
      <c r="J12" s="27">
        <v>1</v>
      </c>
      <c r="K12" s="28">
        <f>239.47*1.2423</f>
        <v>297.493581</v>
      </c>
      <c r="L12" s="29">
        <f>J12*K12</f>
        <v>297.493581</v>
      </c>
    </row>
    <row r="13" spans="1:12" ht="13.5" customHeight="1" thickBot="1">
      <c r="A13" s="132" t="s">
        <v>93</v>
      </c>
      <c r="B13" s="140" t="s">
        <v>64</v>
      </c>
      <c r="C13" s="140" t="s">
        <v>60</v>
      </c>
      <c r="D13" s="134" t="s">
        <v>61</v>
      </c>
      <c r="E13" s="14"/>
      <c r="F13" s="14"/>
      <c r="G13" s="14"/>
      <c r="H13" s="14"/>
      <c r="I13" s="14"/>
      <c r="J13" s="138">
        <v>60</v>
      </c>
      <c r="K13" s="136">
        <f>133.72*1.2423</f>
        <v>166.120356</v>
      </c>
      <c r="L13" s="136">
        <f>J13*K13</f>
        <v>9967.22136</v>
      </c>
    </row>
    <row r="14" spans="1:12" ht="34.5" customHeight="1" thickBot="1">
      <c r="A14" s="133"/>
      <c r="B14" s="141"/>
      <c r="C14" s="142"/>
      <c r="D14" s="135"/>
      <c r="E14" s="14"/>
      <c r="F14" s="14"/>
      <c r="G14" s="14"/>
      <c r="H14" s="14"/>
      <c r="I14" s="14"/>
      <c r="J14" s="139"/>
      <c r="K14" s="137"/>
      <c r="L14" s="137"/>
    </row>
    <row r="15" spans="1:17" ht="19.5" customHeight="1" thickBot="1">
      <c r="A15" s="14" t="s">
        <v>94</v>
      </c>
      <c r="B15" s="10" t="s">
        <v>70</v>
      </c>
      <c r="C15" s="30" t="s">
        <v>83</v>
      </c>
      <c r="D15" s="47" t="s">
        <v>61</v>
      </c>
      <c r="E15" s="31"/>
      <c r="F15" s="31"/>
      <c r="G15" s="31"/>
      <c r="H15" s="31"/>
      <c r="I15" s="31"/>
      <c r="J15" s="21">
        <f>J11</f>
        <v>22470.91</v>
      </c>
      <c r="K15" s="8">
        <f>1.18*1.2423</f>
        <v>1.465914</v>
      </c>
      <c r="L15" s="46">
        <f>K15*J15</f>
        <v>32940.42156174</v>
      </c>
      <c r="Q15" s="10"/>
    </row>
    <row r="16" spans="1:12" ht="30" customHeight="1" thickBot="1">
      <c r="A16" s="14" t="s">
        <v>95</v>
      </c>
      <c r="B16" s="9" t="s">
        <v>69</v>
      </c>
      <c r="C16" s="19" t="s">
        <v>8</v>
      </c>
      <c r="D16" s="10" t="s">
        <v>9</v>
      </c>
      <c r="E16" s="20"/>
      <c r="F16" s="20"/>
      <c r="G16" s="20"/>
      <c r="H16" s="20"/>
      <c r="I16" s="20"/>
      <c r="J16" s="32">
        <f>J15*1.3*0.2*5</f>
        <v>29212.183000000005</v>
      </c>
      <c r="K16" s="22">
        <f>1.19*1.2423</f>
        <v>1.4783369999999998</v>
      </c>
      <c r="L16" s="23">
        <f>J16*K16</f>
        <v>43185.450979671</v>
      </c>
    </row>
    <row r="17" spans="1:12" ht="29.25" thickBot="1">
      <c r="A17" s="14" t="s">
        <v>96</v>
      </c>
      <c r="B17" s="10" t="s">
        <v>53</v>
      </c>
      <c r="C17" s="33" t="s">
        <v>54</v>
      </c>
      <c r="D17" s="10" t="s">
        <v>10</v>
      </c>
      <c r="E17" s="20"/>
      <c r="F17" s="20"/>
      <c r="G17" s="20"/>
      <c r="H17" s="20"/>
      <c r="I17" s="20"/>
      <c r="J17" s="21">
        <f>J15*0.17</f>
        <v>3820.0547</v>
      </c>
      <c r="K17" s="22">
        <f>76.64*1.2423</f>
        <v>95.209872</v>
      </c>
      <c r="L17" s="23">
        <f>J17*K17</f>
        <v>363706.9190199984</v>
      </c>
    </row>
    <row r="18" spans="1:12" ht="33" customHeight="1" thickBot="1">
      <c r="A18" s="14" t="s">
        <v>97</v>
      </c>
      <c r="B18" s="12" t="s">
        <v>68</v>
      </c>
      <c r="C18" s="33" t="s">
        <v>49</v>
      </c>
      <c r="D18" s="10" t="s">
        <v>9</v>
      </c>
      <c r="E18" s="34"/>
      <c r="F18" s="20"/>
      <c r="G18" s="20"/>
      <c r="H18" s="20"/>
      <c r="I18" s="20"/>
      <c r="J18" s="32">
        <f>J17*1.3*15</f>
        <v>74491.06665000001</v>
      </c>
      <c r="K18" s="22">
        <f>0.86*1.2423</f>
        <v>1.068378</v>
      </c>
      <c r="L18" s="23">
        <f>J18*K18</f>
        <v>79584.61680539371</v>
      </c>
    </row>
    <row r="19" spans="1:12" ht="15" thickBot="1">
      <c r="A19" s="14" t="s">
        <v>98</v>
      </c>
      <c r="B19" s="10" t="s">
        <v>71</v>
      </c>
      <c r="C19" s="33" t="s">
        <v>59</v>
      </c>
      <c r="D19" s="10" t="s">
        <v>7</v>
      </c>
      <c r="E19" s="34"/>
      <c r="F19" s="20"/>
      <c r="G19" s="20"/>
      <c r="H19" s="20"/>
      <c r="I19" s="20"/>
      <c r="J19" s="32">
        <v>20126.22</v>
      </c>
      <c r="K19" s="35">
        <f>2.71*1.2423</f>
        <v>3.3666329999999998</v>
      </c>
      <c r="L19" s="23">
        <f>J19*K19</f>
        <v>67757.59641725999</v>
      </c>
    </row>
    <row r="20" spans="1:12" ht="29.25" thickBot="1">
      <c r="A20" s="14" t="s">
        <v>99</v>
      </c>
      <c r="B20" s="12" t="s">
        <v>74</v>
      </c>
      <c r="C20" s="33" t="s">
        <v>51</v>
      </c>
      <c r="D20" s="10" t="s">
        <v>50</v>
      </c>
      <c r="E20" s="34"/>
      <c r="F20" s="20"/>
      <c r="G20" s="20"/>
      <c r="H20" s="20"/>
      <c r="I20" s="20"/>
      <c r="J20" s="32">
        <f>J19*1.2/1000*396</f>
        <v>9563.979744</v>
      </c>
      <c r="K20" s="35">
        <f>0.34*1.2423</f>
        <v>0.42238200000000004</v>
      </c>
      <c r="L20" s="23">
        <f aca="true" t="shared" si="0" ref="L20:L28">J20*K20</f>
        <v>4039.6528922302086</v>
      </c>
    </row>
    <row r="21" spans="1:12" ht="15" thickBot="1">
      <c r="A21" s="14" t="s">
        <v>100</v>
      </c>
      <c r="B21" s="10" t="s">
        <v>73</v>
      </c>
      <c r="C21" s="33" t="s">
        <v>72</v>
      </c>
      <c r="D21" s="10" t="s">
        <v>7</v>
      </c>
      <c r="E21" s="34"/>
      <c r="F21" s="20"/>
      <c r="G21" s="20"/>
      <c r="H21" s="20"/>
      <c r="I21" s="20"/>
      <c r="J21" s="32">
        <v>20126.22</v>
      </c>
      <c r="K21" s="22">
        <f>1.02*1.2423</f>
        <v>1.2671459999999999</v>
      </c>
      <c r="L21" s="23">
        <f t="shared" si="0"/>
        <v>25502.859168119998</v>
      </c>
    </row>
    <row r="22" spans="1:12" ht="29.25" thickBot="1">
      <c r="A22" s="14" t="s">
        <v>101</v>
      </c>
      <c r="B22" s="12" t="s">
        <v>74</v>
      </c>
      <c r="C22" s="33" t="s">
        <v>52</v>
      </c>
      <c r="D22" s="10" t="s">
        <v>50</v>
      </c>
      <c r="E22" s="34"/>
      <c r="F22" s="20"/>
      <c r="G22" s="20"/>
      <c r="H22" s="20"/>
      <c r="I22" s="20"/>
      <c r="J22" s="32">
        <f>J21*0.5/1000*396</f>
        <v>3984.99156</v>
      </c>
      <c r="K22" s="22">
        <f>0.34*1.2423</f>
        <v>0.42238200000000004</v>
      </c>
      <c r="L22" s="23">
        <f t="shared" si="0"/>
        <v>1683.18870509592</v>
      </c>
    </row>
    <row r="23" spans="1:12" ht="72" thickBot="1">
      <c r="A23" s="14" t="s">
        <v>102</v>
      </c>
      <c r="B23" s="10" t="s">
        <v>84</v>
      </c>
      <c r="C23" s="33" t="s">
        <v>85</v>
      </c>
      <c r="D23" s="10" t="s">
        <v>47</v>
      </c>
      <c r="E23" s="34"/>
      <c r="F23" s="20"/>
      <c r="G23" s="20"/>
      <c r="H23" s="20"/>
      <c r="I23" s="20"/>
      <c r="J23" s="23">
        <f>J19*0.03</f>
        <v>603.7866</v>
      </c>
      <c r="K23" s="22">
        <f>448.87*1.2423</f>
        <v>557.631201</v>
      </c>
      <c r="L23" s="32">
        <f t="shared" si="0"/>
        <v>336690.24690570665</v>
      </c>
    </row>
    <row r="24" spans="1:12" ht="30" customHeight="1" thickBot="1">
      <c r="A24" s="14" t="s">
        <v>103</v>
      </c>
      <c r="B24" s="12" t="s">
        <v>74</v>
      </c>
      <c r="C24" s="33" t="s">
        <v>58</v>
      </c>
      <c r="D24" s="10" t="s">
        <v>50</v>
      </c>
      <c r="E24" s="34"/>
      <c r="F24" s="20"/>
      <c r="G24" s="20"/>
      <c r="H24" s="20"/>
      <c r="I24" s="20"/>
      <c r="J24" s="36">
        <f>J23*2.47*6%*396</f>
        <v>35434.54495152</v>
      </c>
      <c r="K24" s="22">
        <f>0.34*1.2423</f>
        <v>0.42238200000000004</v>
      </c>
      <c r="L24" s="23">
        <f t="shared" si="0"/>
        <v>14966.913965712922</v>
      </c>
    </row>
    <row r="25" spans="1:12" ht="29.25" customHeight="1" thickBot="1">
      <c r="A25" s="14" t="s">
        <v>104</v>
      </c>
      <c r="B25" s="12" t="s">
        <v>68</v>
      </c>
      <c r="C25" s="33" t="s">
        <v>55</v>
      </c>
      <c r="D25" s="10" t="s">
        <v>9</v>
      </c>
      <c r="E25" s="34"/>
      <c r="F25" s="20"/>
      <c r="G25" s="20"/>
      <c r="H25" s="20"/>
      <c r="I25" s="20"/>
      <c r="J25" s="37">
        <f>(J23*39%)*1</f>
        <v>235.476774</v>
      </c>
      <c r="K25" s="22">
        <f>0.86*1.2423</f>
        <v>1.068378</v>
      </c>
      <c r="L25" s="32">
        <f>J25*K25</f>
        <v>251.57820485257201</v>
      </c>
    </row>
    <row r="26" spans="1:12" ht="25.5" customHeight="1" thickBot="1">
      <c r="A26" s="14" t="s">
        <v>105</v>
      </c>
      <c r="B26" s="12" t="s">
        <v>75</v>
      </c>
      <c r="C26" s="33" t="s">
        <v>126</v>
      </c>
      <c r="D26" s="10" t="s">
        <v>9</v>
      </c>
      <c r="E26" s="34"/>
      <c r="F26" s="20"/>
      <c r="G26" s="20"/>
      <c r="H26" s="20"/>
      <c r="I26" s="20"/>
      <c r="J26" s="38">
        <v>30167.67</v>
      </c>
      <c r="K26" s="22">
        <f>0.52*1.2423</f>
        <v>0.645996</v>
      </c>
      <c r="L26" s="32">
        <f t="shared" si="0"/>
        <v>19488.19414932</v>
      </c>
    </row>
    <row r="27" spans="1:12" ht="27" customHeight="1" thickBot="1">
      <c r="A27" s="14" t="s">
        <v>106</v>
      </c>
      <c r="B27" s="12" t="s">
        <v>76</v>
      </c>
      <c r="C27" s="33" t="s">
        <v>57</v>
      </c>
      <c r="D27" s="10" t="s">
        <v>9</v>
      </c>
      <c r="E27" s="34"/>
      <c r="F27" s="20"/>
      <c r="G27" s="20"/>
      <c r="H27" s="20"/>
      <c r="I27" s="20"/>
      <c r="J27" s="38">
        <f>(J23*29%)*25</f>
        <v>4377.45285</v>
      </c>
      <c r="K27" s="22">
        <f>0.6*1.2423</f>
        <v>0.7453799999999999</v>
      </c>
      <c r="L27" s="32">
        <f t="shared" si="0"/>
        <v>3262.8658053329996</v>
      </c>
    </row>
    <row r="28" spans="1:12" ht="27.75" customHeight="1" thickBot="1">
      <c r="A28" s="14" t="s">
        <v>107</v>
      </c>
      <c r="B28" s="12" t="s">
        <v>77</v>
      </c>
      <c r="C28" s="33" t="s">
        <v>78</v>
      </c>
      <c r="D28" s="10" t="s">
        <v>9</v>
      </c>
      <c r="E28" s="34"/>
      <c r="F28" s="20"/>
      <c r="G28" s="20"/>
      <c r="H28" s="20"/>
      <c r="I28" s="20"/>
      <c r="J28" s="23">
        <f>J23*15</f>
        <v>9056.799</v>
      </c>
      <c r="K28" s="22">
        <f>0.72*1.2423</f>
        <v>0.8944559999999999</v>
      </c>
      <c r="L28" s="32">
        <f t="shared" si="0"/>
        <v>8100.908206344</v>
      </c>
    </row>
    <row r="29" spans="1:12" ht="36.75" customHeight="1" thickBot="1">
      <c r="A29" s="14" t="s">
        <v>108</v>
      </c>
      <c r="B29" s="10" t="s">
        <v>79</v>
      </c>
      <c r="C29" s="33" t="s">
        <v>12</v>
      </c>
      <c r="D29" s="10" t="s">
        <v>11</v>
      </c>
      <c r="E29" s="39"/>
      <c r="F29" s="39"/>
      <c r="G29" s="20"/>
      <c r="H29" s="20"/>
      <c r="I29" s="20"/>
      <c r="J29" s="40">
        <v>5339.26</v>
      </c>
      <c r="K29" s="22">
        <f>23.73*1.2423</f>
        <v>29.479779</v>
      </c>
      <c r="L29" s="32">
        <f>J29*K29</f>
        <v>157400.20482354</v>
      </c>
    </row>
    <row r="30" spans="1:12" ht="15" thickBot="1">
      <c r="A30" s="14" t="s">
        <v>109</v>
      </c>
      <c r="B30" s="10" t="s">
        <v>80</v>
      </c>
      <c r="C30" s="33" t="s">
        <v>90</v>
      </c>
      <c r="D30" s="10" t="s">
        <v>11</v>
      </c>
      <c r="E30" s="34"/>
      <c r="F30" s="20"/>
      <c r="G30" s="20"/>
      <c r="H30" s="20"/>
      <c r="I30" s="20"/>
      <c r="J30" s="40">
        <v>4560.3</v>
      </c>
      <c r="K30" s="22">
        <f>28.54*1.2423</f>
        <v>35.455242</v>
      </c>
      <c r="L30" s="38">
        <f>J30*K30</f>
        <v>161686.5400926</v>
      </c>
    </row>
    <row r="31" spans="1:12" ht="15" customHeight="1" thickBot="1">
      <c r="A31" s="39" t="s">
        <v>110</v>
      </c>
      <c r="B31" s="39"/>
      <c r="C31" s="39"/>
      <c r="D31" s="39"/>
      <c r="E31" s="41"/>
      <c r="F31" s="41"/>
      <c r="G31" s="41"/>
      <c r="H31" s="41"/>
      <c r="I31" s="39"/>
      <c r="J31" s="42"/>
      <c r="K31" s="43" t="s">
        <v>13</v>
      </c>
      <c r="L31" s="23">
        <f>SUM(L10:L30)</f>
        <v>1369082.1694709784</v>
      </c>
    </row>
    <row r="32" spans="1:12" ht="14.25" customHeight="1">
      <c r="A32" s="44"/>
      <c r="B32" s="44"/>
      <c r="C32" s="44"/>
      <c r="D32" s="44"/>
      <c r="E32" s="44"/>
      <c r="F32" s="44"/>
      <c r="G32" s="45"/>
      <c r="H32" s="45"/>
      <c r="I32" s="45"/>
      <c r="J32" s="45"/>
      <c r="K32" s="44"/>
      <c r="L32" s="104"/>
    </row>
    <row r="33" spans="1:12" ht="14.25" customHeight="1">
      <c r="A33" s="143" t="s">
        <v>86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</row>
    <row r="34" spans="1:12" ht="14.25" customHeight="1">
      <c r="A34" s="143" t="s">
        <v>87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</row>
    <row r="35" ht="12.75">
      <c r="O35" s="1"/>
    </row>
  </sheetData>
  <sheetProtection/>
  <mergeCells count="25">
    <mergeCell ref="A33:L33"/>
    <mergeCell ref="A34:L34"/>
    <mergeCell ref="A5:B5"/>
    <mergeCell ref="C5:L5"/>
    <mergeCell ref="F8:F9"/>
    <mergeCell ref="G8:G9"/>
    <mergeCell ref="H8:H9"/>
    <mergeCell ref="I8:I9"/>
    <mergeCell ref="K7:L7"/>
    <mergeCell ref="E8:E9"/>
    <mergeCell ref="A13:A14"/>
    <mergeCell ref="D13:D14"/>
    <mergeCell ref="L13:L14"/>
    <mergeCell ref="J13:J14"/>
    <mergeCell ref="B13:B14"/>
    <mergeCell ref="K13:K14"/>
    <mergeCell ref="C13:C14"/>
    <mergeCell ref="A1:L4"/>
    <mergeCell ref="A7:A9"/>
    <mergeCell ref="B7:B9"/>
    <mergeCell ref="C7:C9"/>
    <mergeCell ref="D7:D9"/>
    <mergeCell ref="E7:J7"/>
    <mergeCell ref="K8:L8"/>
    <mergeCell ref="J8:J9"/>
  </mergeCells>
  <printOptions/>
  <pageMargins left="0.75" right="0.75" top="1" bottom="1" header="0.492125985" footer="0.492125985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Pirapora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8777</dc:creator>
  <cp:keywords/>
  <dc:description/>
  <cp:lastModifiedBy>7246</cp:lastModifiedBy>
  <cp:lastPrinted>2014-04-28T19:18:43Z</cp:lastPrinted>
  <dcterms:created xsi:type="dcterms:W3CDTF">2013-11-21T14:01:33Z</dcterms:created>
  <dcterms:modified xsi:type="dcterms:W3CDTF">2014-05-08T14:15:14Z</dcterms:modified>
  <cp:category/>
  <cp:version/>
  <cp:contentType/>
  <cp:contentStatus/>
</cp:coreProperties>
</file>