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295" windowWidth="15480" windowHeight="9270" activeTab="0"/>
  </bookViews>
  <sheets>
    <sheet name="PLAN. CUSTO" sheetId="1" r:id="rId1"/>
    <sheet name="CRONOGRAMA" sheetId="2" r:id="rId2"/>
    <sheet name="LEVANTAMENTO QUANTIDADE" sheetId="3" r:id="rId3"/>
    <sheet name="Plan1" sheetId="4" r:id="rId4"/>
    <sheet name="Plan2" sheetId="5" r:id="rId5"/>
  </sheets>
  <definedNames>
    <definedName name="_xlnm.Print_Area" localSheetId="1">'CRONOGRAMA'!$A$1:$HY$25</definedName>
    <definedName name="_xlnm.Print_Area" localSheetId="0">'PLAN. CUSTO'!$A$1:$M$40</definedName>
  </definedNames>
  <calcPr fullCalcOnLoad="1"/>
</workbook>
</file>

<file path=xl/sharedStrings.xml><?xml version="1.0" encoding="utf-8"?>
<sst xmlns="http://schemas.openxmlformats.org/spreadsheetml/2006/main" count="344" uniqueCount="180">
  <si>
    <t>PREFEITURA MUNICIPAL DE PIRAPORA</t>
  </si>
  <si>
    <t>PREFEITURA MUNICIPAL DA PIRAPORA - MG</t>
  </si>
  <si>
    <t xml:space="preserve">LEVANTAMENTO DE  QUANTIDADES </t>
  </si>
  <si>
    <t>ÍTEM</t>
  </si>
  <si>
    <t>DISCRIMINAÇÃO</t>
  </si>
  <si>
    <t>UNID.</t>
  </si>
  <si>
    <t>LEVANTADO</t>
  </si>
  <si>
    <t>QUANT.</t>
  </si>
  <si>
    <t>COMPRIM.</t>
  </si>
  <si>
    <t>LARGURA</t>
  </si>
  <si>
    <t>ESPES.</t>
  </si>
  <si>
    <t>TON / TONXKM / EMPOLAMENTO</t>
  </si>
  <si>
    <t>ÁREA</t>
  </si>
  <si>
    <t>VOLUME</t>
  </si>
  <si>
    <t>1.0</t>
  </si>
  <si>
    <t>SERVIÇOS PRELIMINARES</t>
  </si>
  <si>
    <t>1.1</t>
  </si>
  <si>
    <t>1.2</t>
  </si>
  <si>
    <t>3.0</t>
  </si>
  <si>
    <t>3.1</t>
  </si>
  <si>
    <t>4.0</t>
  </si>
  <si>
    <t>M2</t>
  </si>
  <si>
    <t>m2</t>
  </si>
  <si>
    <t>1.4</t>
  </si>
  <si>
    <t>1.5</t>
  </si>
  <si>
    <t>1.6</t>
  </si>
  <si>
    <t>1.7</t>
  </si>
  <si>
    <t>1.8</t>
  </si>
  <si>
    <t>1.9</t>
  </si>
  <si>
    <t>1.10</t>
  </si>
  <si>
    <t>1.11</t>
  </si>
  <si>
    <t>SUB TOTAL</t>
  </si>
  <si>
    <t>m3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</si>
  <si>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</si>
  <si>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</si>
  <si>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</si>
  <si>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</si>
  <si>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</si>
  <si>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</si>
  <si>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</si>
  <si>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</si>
  <si>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</si>
  <si>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</si>
  <si>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</si>
  <si>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</si>
  <si>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</si>
  <si>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</si>
  <si>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</si>
  <si>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</si>
  <si>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</si>
  <si>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</si>
  <si>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</si>
  <si>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</si>
  <si>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</si>
  <si>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</si>
  <si>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</si>
  <si>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</si>
  <si>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</si>
  <si>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</si>
  <si>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</si>
  <si>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</si>
  <si>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</si>
  <si>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</si>
  <si>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</si>
  <si>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</si>
  <si>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</si>
  <si>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</si>
  <si>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</si>
  <si>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</si>
  <si>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</si>
  <si>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</si>
  <si>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</si>
  <si>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</si>
  <si>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</si>
  <si>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</si>
  <si>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</si>
  <si>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</si>
  <si>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</si>
  <si>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</si>
  <si>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</si>
  <si>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</si>
  <si>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</si>
  <si>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</si>
  <si>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</si>
  <si>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</si>
  <si>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</si>
  <si>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</si>
  <si>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</si>
  <si>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</si>
  <si>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</si>
  <si>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preço.uni</t>
  </si>
  <si>
    <t>total</t>
  </si>
  <si>
    <t>Gabriel Messias de Magalhães</t>
  </si>
  <si>
    <t>Eng.Civil CREA 5068960479-D/SP</t>
  </si>
  <si>
    <t>BDI</t>
  </si>
  <si>
    <t>Serviços topográficos para pav.zIncli.Nota de serviço</t>
  </si>
  <si>
    <t>Rua Ari alvim Medeiros</t>
  </si>
  <si>
    <t>Rua Paulo Roberto dias</t>
  </si>
  <si>
    <t>5 avenida</t>
  </si>
  <si>
    <t>Rua Efigênia araujo Soares</t>
  </si>
  <si>
    <t>Rua Divino Ferreira</t>
  </si>
  <si>
    <t>Rua José Pinheiro Couto</t>
  </si>
  <si>
    <t>7 Avenida</t>
  </si>
  <si>
    <t>Rua do Canal</t>
  </si>
  <si>
    <t>Rua Valdir Pereira</t>
  </si>
  <si>
    <t>6 Avenida</t>
  </si>
  <si>
    <t>TERRAPLENAGEM</t>
  </si>
  <si>
    <t>Transporte de Material escavado DMT max.600m.taxa de empolamento=30%</t>
  </si>
  <si>
    <t>CALÇAMENTO</t>
  </si>
  <si>
    <t>Linha de agua</t>
  </si>
  <si>
    <t>Limpeza de obra</t>
  </si>
  <si>
    <t>ITEM</t>
  </si>
  <si>
    <t>preço/c.</t>
  </si>
  <si>
    <t>ETAPAS/DESCRIÇÃO</t>
  </si>
  <si>
    <t>FÍSICO/
FINANCEIRO</t>
  </si>
  <si>
    <t>TOTAL
ETAPAS</t>
  </si>
  <si>
    <t>MêS 1</t>
  </si>
  <si>
    <t>MêS 2</t>
  </si>
  <si>
    <t>FÍSICO %</t>
  </si>
  <si>
    <t>FINANCEIRO</t>
  </si>
  <si>
    <t>TOTAL</t>
  </si>
  <si>
    <t>,,</t>
  </si>
  <si>
    <t>CRONOGRAMA FISICO FINANCEIRO</t>
  </si>
  <si>
    <t>PLANILHA DE CUSTO</t>
  </si>
  <si>
    <t>SERVIÇO/OBRAS:</t>
  </si>
  <si>
    <t>CODIGO</t>
  </si>
  <si>
    <t>DISCRIMINAÇÃO DOS SERVIÇOS</t>
  </si>
  <si>
    <t>PREÇO UNIT</t>
  </si>
  <si>
    <t>PREÇO TOTAL</t>
  </si>
  <si>
    <t xml:space="preserve">CALÇAMENTO DE RUAS DO BAIRRO  BOM JESUS   II                                                                           </t>
  </si>
  <si>
    <t>Regularização e Compac. Do sub leito</t>
  </si>
  <si>
    <t>Fornecimento de meio fio de concreto moldado no local rej. Com argam. De cimento e areia 1:4 2,00x0,30x0,15</t>
  </si>
  <si>
    <t>8.00</t>
  </si>
  <si>
    <t>unid.</t>
  </si>
  <si>
    <t>execução de pavimento em calçamento de bloquetes,incluindo fornecimento de todos os materias,colchão de assentamento; inclusive o transporte.</t>
  </si>
  <si>
    <t>Planilha de Cobertura de Área do Codema NO MUNICIPIO DE PIRAPORA -MG</t>
  </si>
  <si>
    <t>COB-TEL-010</t>
  </si>
  <si>
    <t>COBERTURA EM TELHA CERÂMICA COLONIAL PLANA, 24 UNID/M2</t>
  </si>
  <si>
    <t>CALHA DE CHAPA GALVANIZADA NUMERO 26, COM DESENVOLVIMENTO DE 10 CM</t>
  </si>
  <si>
    <t>M</t>
  </si>
  <si>
    <t>VERNIZ SINTETICO BRILHANTE, 2 DEMAOS</t>
  </si>
  <si>
    <t>Estrutura Metálica</t>
  </si>
  <si>
    <t>2.0</t>
  </si>
  <si>
    <t>Alvenaria e Concreto</t>
  </si>
  <si>
    <t>2.1</t>
  </si>
  <si>
    <t>ALVENARIA EM TIJOLO CERAMICO MACICO 5X10X20CM 1/2 VEZ (ESPESSURA 10CM) 
 ASSENTADO COM ARGAMASSA TRACO 1:2:8 (CIMENTO, CAL E AREIA)</t>
  </si>
  <si>
    <t>RUFO EM CHAPA DE ACO GALVANIZADO NUMERO 24, DESENVOLVIMENTO DE 16CM</t>
  </si>
  <si>
    <t>MERCADO</t>
  </si>
  <si>
    <t>Alex Sandro de Jesus Souza   Engenheiro Civil CREA-MG 173966 D</t>
  </si>
  <si>
    <t>Material da estrutura metálica total com mão de obra e pintura</t>
  </si>
  <si>
    <t>Unid</t>
  </si>
  <si>
    <t>73953/006</t>
  </si>
  <si>
    <t>LUMINARIA TIPO CALHA, DE SOBREPOR, COM REATOR DE PARTIDA RAPIDA E                             LAMPADA FLUORESCENTE 2X40W, COMPLETA, FORNECIMENTO E INSTALACAO</t>
  </si>
  <si>
    <t>INTERRUPTOR SIMPLES 2 TECLAS COM TOMADA CONJUGADOS - FORNECIMENTO E INSTALAÇÃO</t>
  </si>
  <si>
    <t>ALEX SANDRO DE JESUS SOUZA</t>
  </si>
  <si>
    <t>Engº Civil CREA- MG 173966D</t>
  </si>
  <si>
    <t>Cobertura de Área do Codema NO MUNICIPIO DE PIRAPORA -MG</t>
  </si>
  <si>
    <t xml:space="preserve">COBERTURA </t>
  </si>
  <si>
    <t>ELÉTRICA</t>
  </si>
  <si>
    <t>PINTURA</t>
  </si>
  <si>
    <t>3.2</t>
  </si>
  <si>
    <t>3.3</t>
  </si>
  <si>
    <t>SUBTOTAL</t>
  </si>
  <si>
    <t>1.3</t>
  </si>
  <si>
    <t xml:space="preserve">Perfil simples U 50 x 25(ripa), chapa 14, pç 6 m c/ 8 kg e 800 g  </t>
  </si>
  <si>
    <t xml:space="preserve">Perfil enrigecido U 150 x 60(terça), chapa 14, pç 6 m c/ 36 kg e 500 g  </t>
  </si>
  <si>
    <t xml:space="preserve">Perfil enrigecido U 200 x 75(pé direito), chapa 14, pç 6 m c/ 37 kg e 250 g  </t>
  </si>
  <si>
    <t xml:space="preserve">Perfil enrigecido U 100 x 40(terça), chapa 14, pç 6 m c/ 19 kg   </t>
  </si>
  <si>
    <t>Chapa lisa 2/1 chapa 18</t>
  </si>
  <si>
    <t>Thinner de 5 litros</t>
  </si>
  <si>
    <t>Zarcão de 18 litros</t>
  </si>
  <si>
    <t>KG</t>
  </si>
  <si>
    <t>Eletrodo</t>
  </si>
  <si>
    <t>Disco de corte de 7"</t>
  </si>
  <si>
    <t>73875/001</t>
  </si>
  <si>
    <t>Locação de andaime tubular tipo torre</t>
  </si>
  <si>
    <t>M/MES</t>
  </si>
  <si>
    <t>SETOP DEZ 14</t>
  </si>
  <si>
    <t>SINAPI MAR 15</t>
  </si>
  <si>
    <t>Pirapora-MG, 17 de SETEMBRO de 2015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</si>
</sst>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2"/>
      <name val="Garamond"/>
      <family val="1"/>
    </font>
    <font>
      <sz val="9"/>
      <name val="Garamond"/>
      <family val="1"/>
    </font>
    <font>
      <sz val="10"/>
      <name val="Arial"/>
      <family val="2"/>
    </font>
    <font>
      <b/>
      <sz val="9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1"/>
      <color indexed="8"/>
      <name val="Calibri"/>
      <family val="2"/>
    </font>
    <font>
      <b/>
      <sz val="11"/>
      <color indexed="9"/>
      <name val="Garamond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Verdan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0" fontId="3" fillId="33" borderId="10" xfId="48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4" fontId="3" fillId="33" borderId="10" xfId="54" applyNumberFormat="1" applyFont="1" applyFill="1" applyBorder="1" applyAlignment="1">
      <alignment horizontal="centerContinuous" vertical="center"/>
    </xf>
    <xf numFmtId="0" fontId="3" fillId="33" borderId="10" xfId="48" applyFont="1" applyFill="1" applyBorder="1" applyAlignment="1">
      <alignment vertical="center"/>
      <protection/>
    </xf>
    <xf numFmtId="165" fontId="3" fillId="33" borderId="10" xfId="0" applyNumberFormat="1" applyFont="1" applyFill="1" applyBorder="1" applyAlignment="1">
      <alignment horizontal="centerContinuous" vertical="center"/>
    </xf>
    <xf numFmtId="0" fontId="6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164" fontId="6" fillId="34" borderId="11" xfId="54" applyNumberFormat="1" applyFont="1" applyFill="1" applyBorder="1" applyAlignment="1">
      <alignment horizontal="center" vertical="center"/>
    </xf>
    <xf numFmtId="164" fontId="6" fillId="34" borderId="11" xfId="54" applyNumberFormat="1" applyFont="1" applyFill="1" applyBorder="1" applyAlignment="1">
      <alignment vertical="center"/>
    </xf>
    <xf numFmtId="4" fontId="6" fillId="34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64" fontId="7" fillId="33" borderId="11" xfId="54" applyNumberFormat="1" applyFont="1" applyFill="1" applyBorder="1" applyAlignment="1">
      <alignment horizontal="center" vertical="center"/>
    </xf>
    <xf numFmtId="164" fontId="7" fillId="33" borderId="11" xfId="54" applyNumberFormat="1" applyFont="1" applyFill="1" applyBorder="1" applyAlignment="1">
      <alignment vertical="center"/>
    </xf>
    <xf numFmtId="164" fontId="6" fillId="33" borderId="11" xfId="54" applyNumberFormat="1" applyFont="1" applyFill="1" applyBorder="1" applyAlignment="1">
      <alignment vertical="center"/>
    </xf>
    <xf numFmtId="0" fontId="8" fillId="0" borderId="11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4" fontId="6" fillId="33" borderId="0" xfId="54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0" fillId="35" borderId="11" xfId="0" applyFill="1" applyBorder="1" applyAlignment="1">
      <alignment/>
    </xf>
    <xf numFmtId="165" fontId="5" fillId="35" borderId="11" xfId="0" applyNumberFormat="1" applyFont="1" applyFill="1" applyBorder="1" applyAlignment="1">
      <alignment horizontal="center" vertical="center"/>
    </xf>
    <xf numFmtId="164" fontId="5" fillId="35" borderId="11" xfId="54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164" fontId="5" fillId="35" borderId="11" xfId="54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8" fillId="0" borderId="11" xfId="0" applyNumberFormat="1" applyFont="1" applyBorder="1" applyAlignment="1">
      <alignment/>
    </xf>
    <xf numFmtId="164" fontId="6" fillId="33" borderId="11" xfId="54" applyNumberFormat="1" applyFont="1" applyFill="1" applyBorder="1" applyAlignment="1" quotePrefix="1">
      <alignment vertical="center"/>
    </xf>
    <xf numFmtId="0" fontId="8" fillId="0" borderId="15" xfId="0" applyFont="1" applyFill="1" applyBorder="1" applyAlignment="1">
      <alignment/>
    </xf>
    <xf numFmtId="2" fontId="0" fillId="0" borderId="11" xfId="0" applyNumberFormat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35" borderId="16" xfId="0" applyFill="1" applyBorder="1" applyAlignment="1">
      <alignment/>
    </xf>
    <xf numFmtId="0" fontId="8" fillId="0" borderId="16" xfId="0" applyFont="1" applyBorder="1" applyAlignment="1">
      <alignment/>
    </xf>
    <xf numFmtId="2" fontId="0" fillId="0" borderId="16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3" fillId="33" borderId="19" xfId="48" applyFont="1" applyFill="1" applyBorder="1" applyAlignment="1">
      <alignment horizontal="center" vertical="center"/>
      <protection/>
    </xf>
    <xf numFmtId="165" fontId="3" fillId="33" borderId="20" xfId="0" applyNumberFormat="1" applyFont="1" applyFill="1" applyBorder="1" applyAlignment="1">
      <alignment horizontal="centerContinuous" vertical="center"/>
    </xf>
    <xf numFmtId="164" fontId="5" fillId="35" borderId="21" xfId="54" applyNumberFormat="1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164" fontId="6" fillId="34" borderId="21" xfId="54" applyNumberFormat="1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/>
    </xf>
    <xf numFmtId="164" fontId="7" fillId="33" borderId="21" xfId="54" applyNumberFormat="1" applyFont="1" applyFill="1" applyBorder="1" applyAlignment="1">
      <alignment vertical="center"/>
    </xf>
    <xf numFmtId="164" fontId="6" fillId="33" borderId="21" xfId="54" applyNumberFormat="1" applyFont="1" applyFill="1" applyBorder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8" fillId="0" borderId="28" xfId="0" applyFont="1" applyBorder="1" applyAlignment="1">
      <alignment wrapText="1"/>
    </xf>
    <xf numFmtId="0" fontId="0" fillId="0" borderId="28" xfId="0" applyBorder="1" applyAlignment="1">
      <alignment/>
    </xf>
    <xf numFmtId="164" fontId="8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19" fillId="0" borderId="0" xfId="0" applyFont="1" applyAlignment="1">
      <alignment/>
    </xf>
    <xf numFmtId="0" fontId="14" fillId="0" borderId="30" xfId="0" applyFont="1" applyBorder="1" applyAlignment="1">
      <alignment horizontal="center"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horizontal="center"/>
    </xf>
    <xf numFmtId="9" fontId="17" fillId="0" borderId="30" xfId="0" applyNumberFormat="1" applyFont="1" applyFill="1" applyBorder="1" applyAlignment="1">
      <alignment/>
    </xf>
    <xf numFmtId="0" fontId="14" fillId="35" borderId="30" xfId="0" applyFont="1" applyFill="1" applyBorder="1" applyAlignment="1">
      <alignment horizontal="center"/>
    </xf>
    <xf numFmtId="0" fontId="14" fillId="0" borderId="30" xfId="0" applyFont="1" applyBorder="1" applyAlignment="1">
      <alignment/>
    </xf>
    <xf numFmtId="164" fontId="15" fillId="33" borderId="30" xfId="54" applyNumberFormat="1" applyFont="1" applyFill="1" applyBorder="1" applyAlignment="1">
      <alignment horizontal="center" vertical="center"/>
    </xf>
    <xf numFmtId="44" fontId="14" fillId="0" borderId="30" xfId="45" applyFont="1" applyBorder="1" applyAlignment="1">
      <alignment horizontal="center" vertical="center"/>
    </xf>
    <xf numFmtId="0" fontId="13" fillId="0" borderId="30" xfId="0" applyFont="1" applyBorder="1" applyAlignment="1">
      <alignment/>
    </xf>
    <xf numFmtId="164" fontId="14" fillId="0" borderId="3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35" borderId="11" xfId="0" applyFont="1" applyFill="1" applyBorder="1" applyAlignment="1">
      <alignment/>
    </xf>
    <xf numFmtId="10" fontId="11" fillId="35" borderId="11" xfId="52" applyNumberFormat="1" applyFont="1" applyFill="1" applyBorder="1" applyAlignment="1">
      <alignment/>
    </xf>
    <xf numFmtId="10" fontId="11" fillId="35" borderId="11" xfId="0" applyNumberFormat="1" applyFont="1" applyFill="1" applyBorder="1" applyAlignment="1">
      <alignment/>
    </xf>
    <xf numFmtId="43" fontId="11" fillId="0" borderId="11" xfId="52" applyFont="1" applyBorder="1" applyAlignment="1">
      <alignment/>
    </xf>
    <xf numFmtId="164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0" fontId="14" fillId="0" borderId="30" xfId="0" applyFont="1" applyBorder="1" applyAlignment="1">
      <alignment horizontal="center" vertical="center"/>
    </xf>
    <xf numFmtId="44" fontId="0" fillId="0" borderId="0" xfId="0" applyNumberFormat="1" applyAlignment="1">
      <alignment/>
    </xf>
    <xf numFmtId="0" fontId="14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0" borderId="0" xfId="0" applyAlignment="1">
      <alignment/>
    </xf>
    <xf numFmtId="2" fontId="14" fillId="0" borderId="30" xfId="0" applyNumberFormat="1" applyFont="1" applyBorder="1" applyAlignment="1">
      <alignment horizontal="right" vertical="center"/>
    </xf>
    <xf numFmtId="164" fontId="15" fillId="33" borderId="31" xfId="54" applyNumberFormat="1" applyFont="1" applyFill="1" applyBorder="1" applyAlignment="1">
      <alignment horizontal="center" vertical="center"/>
    </xf>
    <xf numFmtId="2" fontId="15" fillId="0" borderId="3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11" fillId="36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25" fillId="0" borderId="30" xfId="0" applyFont="1" applyBorder="1" applyAlignment="1">
      <alignment horizontal="center" vertical="center"/>
    </xf>
    <xf numFmtId="44" fontId="25" fillId="0" borderId="30" xfId="45" applyFont="1" applyBorder="1" applyAlignment="1">
      <alignment horizontal="center" vertical="center"/>
    </xf>
    <xf numFmtId="164" fontId="15" fillId="33" borderId="0" xfId="54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14" fillId="0" borderId="30" xfId="0" applyFont="1" applyBorder="1" applyAlignment="1">
      <alignment horizontal="center" vertical="center"/>
    </xf>
    <xf numFmtId="0" fontId="0" fillId="0" borderId="0" xfId="0" applyAlignment="1">
      <alignment/>
    </xf>
    <xf numFmtId="0" fontId="14" fillId="36" borderId="30" xfId="0" applyFont="1" applyFill="1" applyBorder="1" applyAlignment="1">
      <alignment horizontal="center"/>
    </xf>
    <xf numFmtId="0" fontId="14" fillId="36" borderId="30" xfId="0" applyFont="1" applyFill="1" applyBorder="1" applyAlignment="1">
      <alignment horizontal="center" vertical="center"/>
    </xf>
    <xf numFmtId="0" fontId="14" fillId="36" borderId="30" xfId="0" applyFont="1" applyFill="1" applyBorder="1" applyAlignment="1">
      <alignment horizontal="center" vertical="justify"/>
    </xf>
    <xf numFmtId="0" fontId="14" fillId="36" borderId="30" xfId="0" applyFont="1" applyFill="1" applyBorder="1" applyAlignment="1">
      <alignment/>
    </xf>
    <xf numFmtId="0" fontId="14" fillId="36" borderId="34" xfId="0" applyFont="1" applyFill="1" applyBorder="1" applyAlignment="1">
      <alignment/>
    </xf>
    <xf numFmtId="9" fontId="14" fillId="36" borderId="35" xfId="50" applyFont="1" applyFill="1" applyBorder="1" applyAlignment="1">
      <alignment/>
    </xf>
    <xf numFmtId="0" fontId="14" fillId="36" borderId="35" xfId="0" applyFont="1" applyFill="1" applyBorder="1" applyAlignment="1">
      <alignment/>
    </xf>
    <xf numFmtId="164" fontId="15" fillId="36" borderId="30" xfId="54" applyNumberFormat="1" applyFont="1" applyFill="1" applyBorder="1" applyAlignment="1">
      <alignment horizontal="center" vertical="center"/>
    </xf>
    <xf numFmtId="44" fontId="14" fillId="36" borderId="30" xfId="45" applyFont="1" applyFill="1" applyBorder="1" applyAlignment="1">
      <alignment horizontal="center" vertical="center"/>
    </xf>
    <xf numFmtId="164" fontId="15" fillId="36" borderId="31" xfId="54" applyNumberFormat="1" applyFont="1" applyFill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44" fontId="14" fillId="0" borderId="31" xfId="45" applyFont="1" applyBorder="1" applyAlignment="1">
      <alignment horizontal="center" vertical="center"/>
    </xf>
    <xf numFmtId="44" fontId="14" fillId="0" borderId="35" xfId="45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Alignment="1">
      <alignment/>
    </xf>
    <xf numFmtId="0" fontId="14" fillId="0" borderId="3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0" fillId="36" borderId="31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20" fillId="36" borderId="35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 vertical="center" wrapText="1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14" fillId="0" borderId="31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44" fontId="14" fillId="0" borderId="34" xfId="45" applyFont="1" applyBorder="1" applyAlignment="1">
      <alignment horizontal="center" vertical="center"/>
    </xf>
    <xf numFmtId="0" fontId="18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4" fillId="35" borderId="30" xfId="0" applyFont="1" applyFill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35" borderId="31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44" fontId="14" fillId="36" borderId="31" xfId="45" applyNumberFormat="1" applyFont="1" applyFill="1" applyBorder="1" applyAlignment="1">
      <alignment horizontal="center" vertical="center"/>
    </xf>
    <xf numFmtId="44" fontId="14" fillId="36" borderId="35" xfId="45" applyNumberFormat="1" applyFont="1" applyFill="1" applyBorder="1" applyAlignment="1">
      <alignment horizontal="center" vertical="center"/>
    </xf>
    <xf numFmtId="44" fontId="14" fillId="36" borderId="34" xfId="45" applyFont="1" applyFill="1" applyBorder="1" applyAlignment="1">
      <alignment horizontal="center" vertical="center"/>
    </xf>
    <xf numFmtId="44" fontId="14" fillId="36" borderId="35" xfId="45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44" fontId="14" fillId="0" borderId="31" xfId="45" applyNumberFormat="1" applyFont="1" applyBorder="1" applyAlignment="1">
      <alignment horizontal="center" vertical="center"/>
    </xf>
    <xf numFmtId="44" fontId="14" fillId="0" borderId="35" xfId="45" applyNumberFormat="1" applyFont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24" fillId="0" borderId="3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57" fillId="0" borderId="17" xfId="0" applyFont="1" applyBorder="1" applyAlignment="1">
      <alignment vertical="center"/>
    </xf>
    <xf numFmtId="1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23" fillId="0" borderId="17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0" fontId="22" fillId="0" borderId="37" xfId="0" applyFont="1" applyBorder="1" applyAlignment="1">
      <alignment horizontal="left" vertical="justify"/>
    </xf>
    <xf numFmtId="0" fontId="22" fillId="0" borderId="17" xfId="0" applyFont="1" applyBorder="1" applyAlignment="1">
      <alignment horizontal="left" vertical="justify"/>
    </xf>
    <xf numFmtId="0" fontId="8" fillId="0" borderId="32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left" wrapText="1"/>
    </xf>
    <xf numFmtId="0" fontId="8" fillId="0" borderId="3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5" fillId="33" borderId="39" xfId="48" applyFont="1" applyFill="1" applyBorder="1" applyAlignment="1">
      <alignment horizontal="center" vertical="center"/>
      <protection/>
    </xf>
    <xf numFmtId="0" fontId="5" fillId="33" borderId="36" xfId="48" applyFont="1" applyFill="1" applyBorder="1" applyAlignment="1">
      <alignment horizontal="center" vertical="center"/>
      <protection/>
    </xf>
    <xf numFmtId="0" fontId="5" fillId="33" borderId="40" xfId="48" applyFont="1" applyFill="1" applyBorder="1" applyAlignment="1">
      <alignment horizontal="center" vertical="center"/>
      <protection/>
    </xf>
    <xf numFmtId="165" fontId="5" fillId="33" borderId="41" xfId="48" applyNumberFormat="1" applyFont="1" applyFill="1" applyBorder="1" applyAlignment="1">
      <alignment horizontal="center" vertical="center"/>
      <protection/>
    </xf>
    <xf numFmtId="165" fontId="5" fillId="33" borderId="0" xfId="48" applyNumberFormat="1" applyFont="1" applyFill="1" applyBorder="1" applyAlignment="1">
      <alignment horizontal="center" vertical="center"/>
      <protection/>
    </xf>
    <xf numFmtId="165" fontId="5" fillId="33" borderId="42" xfId="48" applyNumberFormat="1" applyFont="1" applyFill="1" applyBorder="1" applyAlignment="1">
      <alignment horizontal="center" vertical="center"/>
      <protection/>
    </xf>
    <xf numFmtId="0" fontId="5" fillId="0" borderId="41" xfId="48" applyFont="1" applyBorder="1" applyAlignment="1">
      <alignment horizontal="left" vertical="center" wrapText="1" shrinkToFit="1"/>
      <protection/>
    </xf>
    <xf numFmtId="0" fontId="5" fillId="0" borderId="0" xfId="48" applyFont="1" applyBorder="1" applyAlignment="1">
      <alignment horizontal="left" vertical="center" wrapText="1" shrinkToFit="1"/>
      <protection/>
    </xf>
    <xf numFmtId="0" fontId="5" fillId="0" borderId="42" xfId="48" applyFont="1" applyBorder="1" applyAlignment="1">
      <alignment horizontal="left" vertical="center" wrapText="1" shrinkToFit="1"/>
      <protection/>
    </xf>
    <xf numFmtId="0" fontId="6" fillId="33" borderId="32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5" fillId="35" borderId="26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165" fontId="5" fillId="35" borderId="32" xfId="0" applyNumberFormat="1" applyFont="1" applyFill="1" applyBorder="1" applyAlignment="1">
      <alignment horizontal="center" vertical="center"/>
    </xf>
    <xf numFmtId="165" fontId="5" fillId="35" borderId="38" xfId="0" applyNumberFormat="1" applyFont="1" applyFill="1" applyBorder="1" applyAlignment="1">
      <alignment horizontal="center" vertical="center"/>
    </xf>
    <xf numFmtId="165" fontId="5" fillId="35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Liasa Planilha Av. Norte Sul_Sem_Preços" xfId="48"/>
    <cellStyle name="Nota" xfId="49"/>
    <cellStyle name="Percent" xfId="50"/>
    <cellStyle name="Saída" xfId="51"/>
    <cellStyle name="Comma" xfId="52"/>
    <cellStyle name="Comma [0]" xfId="53"/>
    <cellStyle name="Separador de milhares 3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0</xdr:rowOff>
    </xdr:from>
    <xdr:to>
      <xdr:col>6</xdr:col>
      <xdr:colOff>447675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>
          <a:off x="2390775" y="200025"/>
          <a:ext cx="262890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</xdr:row>
      <xdr:rowOff>0</xdr:rowOff>
    </xdr:from>
    <xdr:to>
      <xdr:col>6</xdr:col>
      <xdr:colOff>447675</xdr:colOff>
      <xdr:row>1</xdr:row>
      <xdr:rowOff>0</xdr:rowOff>
    </xdr:to>
    <xdr:sp>
      <xdr:nvSpPr>
        <xdr:cNvPr id="2" name="Line 5"/>
        <xdr:cNvSpPr>
          <a:spLocks/>
        </xdr:cNvSpPr>
      </xdr:nvSpPr>
      <xdr:spPr>
        <a:xfrm>
          <a:off x="2390775" y="200025"/>
          <a:ext cx="262890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</xdr:row>
      <xdr:rowOff>0</xdr:rowOff>
    </xdr:from>
    <xdr:to>
      <xdr:col>6</xdr:col>
      <xdr:colOff>447675</xdr:colOff>
      <xdr:row>1</xdr:row>
      <xdr:rowOff>0</xdr:rowOff>
    </xdr:to>
    <xdr:sp>
      <xdr:nvSpPr>
        <xdr:cNvPr id="3" name="Line 5"/>
        <xdr:cNvSpPr>
          <a:spLocks/>
        </xdr:cNvSpPr>
      </xdr:nvSpPr>
      <xdr:spPr>
        <a:xfrm>
          <a:off x="2390775" y="200025"/>
          <a:ext cx="262890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1</xdr:row>
      <xdr:rowOff>0</xdr:rowOff>
    </xdr:from>
    <xdr:to>
      <xdr:col>6</xdr:col>
      <xdr:colOff>447675</xdr:colOff>
      <xdr:row>1</xdr:row>
      <xdr:rowOff>0</xdr:rowOff>
    </xdr:to>
    <xdr:sp>
      <xdr:nvSpPr>
        <xdr:cNvPr id="4" name="Line 5"/>
        <xdr:cNvSpPr>
          <a:spLocks/>
        </xdr:cNvSpPr>
      </xdr:nvSpPr>
      <xdr:spPr>
        <a:xfrm>
          <a:off x="2390775" y="200025"/>
          <a:ext cx="262890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60" zoomScalePageLayoutView="0" workbookViewId="0" topLeftCell="A1">
      <selection activeCell="N27" sqref="N27"/>
    </sheetView>
  </sheetViews>
  <sheetFormatPr defaultColWidth="9.140625" defaultRowHeight="15"/>
  <cols>
    <col min="1" max="1" width="13.7109375" style="0" customWidth="1"/>
    <col min="2" max="2" width="20.140625" style="0" customWidth="1"/>
    <col min="3" max="5" width="10.57421875" style="0" customWidth="1"/>
    <col min="6" max="6" width="12.421875" style="0" customWidth="1"/>
    <col min="7" max="7" width="67.421875" style="0" customWidth="1"/>
    <col min="8" max="8" width="10.8515625" style="0" customWidth="1"/>
    <col min="9" max="9" width="23.28125" style="0" customWidth="1"/>
    <col min="10" max="10" width="26.00390625" style="0" customWidth="1"/>
    <col min="11" max="11" width="14.140625" style="0" customWidth="1"/>
    <col min="12" max="12" width="9.8515625" style="0" customWidth="1"/>
    <col min="13" max="13" width="26.421875" style="0" customWidth="1"/>
    <col min="14" max="14" width="10.140625" style="0" bestFit="1" customWidth="1"/>
    <col min="15" max="15" width="11.8515625" style="0" bestFit="1" customWidth="1"/>
    <col min="16" max="16" width="13.28125" style="0" customWidth="1"/>
    <col min="17" max="19" width="10.140625" style="0" bestFit="1" customWidth="1"/>
    <col min="20" max="20" width="10.00390625" style="0" customWidth="1"/>
    <col min="21" max="21" width="11.7109375" style="0" customWidth="1"/>
    <col min="22" max="22" width="11.140625" style="0" customWidth="1"/>
    <col min="23" max="23" width="14.28125" style="0" customWidth="1"/>
    <col min="24" max="24" width="15.57421875" style="0" bestFit="1" customWidth="1"/>
  </cols>
  <sheetData>
    <row r="1" spans="1:13" ht="24" thickBot="1">
      <c r="A1" s="148" t="s">
        <v>123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5.75" thickBot="1">
      <c r="A2" s="69"/>
      <c r="B2" s="69"/>
      <c r="C2" s="155"/>
      <c r="D2" s="156"/>
      <c r="E2" s="156"/>
      <c r="F2" s="156"/>
      <c r="G2" s="157"/>
      <c r="H2" s="69"/>
      <c r="I2" s="69"/>
      <c r="J2" s="69"/>
      <c r="K2" s="155" t="s">
        <v>177</v>
      </c>
      <c r="L2" s="157"/>
      <c r="M2" s="69" t="s">
        <v>178</v>
      </c>
    </row>
    <row r="3" spans="1:13" ht="32.25" customHeight="1" thickBot="1">
      <c r="A3" s="149" t="s">
        <v>124</v>
      </c>
      <c r="B3" s="149"/>
      <c r="C3" s="150" t="s">
        <v>135</v>
      </c>
      <c r="D3" s="151"/>
      <c r="E3" s="151"/>
      <c r="F3" s="151"/>
      <c r="G3" s="151"/>
      <c r="H3" s="151"/>
      <c r="I3" s="151"/>
      <c r="J3" s="151"/>
      <c r="K3" s="151"/>
      <c r="L3" s="151"/>
      <c r="M3" s="152"/>
    </row>
    <row r="4" spans="1:13" ht="15.75" thickBot="1">
      <c r="A4" s="70"/>
      <c r="B4" s="70"/>
      <c r="C4" s="154"/>
      <c r="D4" s="154"/>
      <c r="E4" s="154"/>
      <c r="F4" s="154"/>
      <c r="G4" s="154"/>
      <c r="H4" s="71"/>
      <c r="I4" s="70"/>
      <c r="J4" s="72"/>
      <c r="K4" s="164">
        <v>1.25</v>
      </c>
      <c r="L4" s="165"/>
      <c r="M4" s="70"/>
    </row>
    <row r="5" spans="1:13" ht="15.75" thickBot="1">
      <c r="A5" s="73" t="s">
        <v>111</v>
      </c>
      <c r="B5" s="73" t="s">
        <v>125</v>
      </c>
      <c r="C5" s="153" t="s">
        <v>126</v>
      </c>
      <c r="D5" s="153"/>
      <c r="E5" s="153"/>
      <c r="F5" s="153"/>
      <c r="G5" s="153"/>
      <c r="H5" s="73" t="s">
        <v>133</v>
      </c>
      <c r="I5" s="73" t="s">
        <v>7</v>
      </c>
      <c r="J5" s="73" t="s">
        <v>127</v>
      </c>
      <c r="K5" s="158" t="s">
        <v>112</v>
      </c>
      <c r="L5" s="159"/>
      <c r="M5" s="73" t="s">
        <v>128</v>
      </c>
    </row>
    <row r="6" spans="1:15" ht="24" customHeight="1" thickBot="1">
      <c r="A6" s="108" t="s">
        <v>14</v>
      </c>
      <c r="B6" s="109"/>
      <c r="C6" s="137" t="s">
        <v>141</v>
      </c>
      <c r="D6" s="138"/>
      <c r="E6" s="138"/>
      <c r="F6" s="138"/>
      <c r="G6" s="139"/>
      <c r="H6" s="110"/>
      <c r="I6" s="111"/>
      <c r="J6" s="111"/>
      <c r="K6" s="112" t="s">
        <v>94</v>
      </c>
      <c r="L6" s="113">
        <v>0.25</v>
      </c>
      <c r="M6" s="114"/>
      <c r="O6" s="68"/>
    </row>
    <row r="7" spans="1:15" ht="39.75" customHeight="1" thickBot="1">
      <c r="A7" s="99" t="s">
        <v>16</v>
      </c>
      <c r="B7" s="91" t="s">
        <v>147</v>
      </c>
      <c r="C7" s="118" t="s">
        <v>164</v>
      </c>
      <c r="D7" s="119"/>
      <c r="E7" s="119"/>
      <c r="F7" s="119"/>
      <c r="G7" s="120"/>
      <c r="H7" s="91" t="s">
        <v>150</v>
      </c>
      <c r="I7" s="93">
        <v>38</v>
      </c>
      <c r="J7" s="100">
        <v>29</v>
      </c>
      <c r="K7" s="121">
        <v>36.25</v>
      </c>
      <c r="L7" s="122"/>
      <c r="M7" s="76">
        <f aca="true" t="shared" si="0" ref="M7:M16">K7*I7</f>
        <v>1377.5</v>
      </c>
      <c r="O7" s="105"/>
    </row>
    <row r="8" spans="1:13" s="105" customFormat="1" ht="39.75" customHeight="1" thickBot="1">
      <c r="A8" s="99" t="s">
        <v>17</v>
      </c>
      <c r="B8" s="106" t="s">
        <v>147</v>
      </c>
      <c r="C8" s="118" t="s">
        <v>165</v>
      </c>
      <c r="D8" s="119"/>
      <c r="E8" s="119"/>
      <c r="F8" s="119"/>
      <c r="G8" s="120"/>
      <c r="H8" s="106" t="s">
        <v>150</v>
      </c>
      <c r="I8" s="93">
        <v>30</v>
      </c>
      <c r="J8" s="100">
        <v>90.1</v>
      </c>
      <c r="K8" s="121">
        <v>112.63</v>
      </c>
      <c r="L8" s="122"/>
      <c r="M8" s="76">
        <f t="shared" si="0"/>
        <v>3378.8999999999996</v>
      </c>
    </row>
    <row r="9" spans="1:13" s="105" customFormat="1" ht="39.75" customHeight="1" thickBot="1">
      <c r="A9" s="99" t="s">
        <v>163</v>
      </c>
      <c r="B9" s="106" t="s">
        <v>147</v>
      </c>
      <c r="C9" s="118" t="s">
        <v>166</v>
      </c>
      <c r="D9" s="119"/>
      <c r="E9" s="119"/>
      <c r="F9" s="119"/>
      <c r="G9" s="120"/>
      <c r="H9" s="106" t="s">
        <v>150</v>
      </c>
      <c r="I9" s="93">
        <v>12</v>
      </c>
      <c r="J9" s="93">
        <v>116.7</v>
      </c>
      <c r="K9" s="121">
        <v>145.88</v>
      </c>
      <c r="L9" s="122"/>
      <c r="M9" s="76">
        <f t="shared" si="0"/>
        <v>1750.56</v>
      </c>
    </row>
    <row r="10" spans="1:15" s="105" customFormat="1" ht="39.75" customHeight="1" thickBot="1">
      <c r="A10" s="99" t="s">
        <v>23</v>
      </c>
      <c r="B10" s="106" t="s">
        <v>147</v>
      </c>
      <c r="C10" s="118" t="s">
        <v>167</v>
      </c>
      <c r="D10" s="119"/>
      <c r="E10" s="119"/>
      <c r="F10" s="119"/>
      <c r="G10" s="120"/>
      <c r="H10" s="106" t="s">
        <v>150</v>
      </c>
      <c r="I10" s="93">
        <v>2</v>
      </c>
      <c r="J10" s="100">
        <v>57.3</v>
      </c>
      <c r="K10" s="121">
        <v>71.63</v>
      </c>
      <c r="L10" s="122"/>
      <c r="M10" s="76">
        <f t="shared" si="0"/>
        <v>143.26</v>
      </c>
      <c r="O10" s="40"/>
    </row>
    <row r="11" spans="1:15" s="105" customFormat="1" ht="39.75" customHeight="1" thickBot="1">
      <c r="A11" s="99" t="s">
        <v>24</v>
      </c>
      <c r="B11" s="106" t="s">
        <v>147</v>
      </c>
      <c r="C11" s="118" t="s">
        <v>168</v>
      </c>
      <c r="D11" s="119"/>
      <c r="E11" s="119"/>
      <c r="F11" s="119"/>
      <c r="G11" s="120"/>
      <c r="H11" s="106" t="s">
        <v>150</v>
      </c>
      <c r="I11" s="93">
        <v>1</v>
      </c>
      <c r="J11" s="100">
        <v>76.35</v>
      </c>
      <c r="K11" s="121">
        <v>95.44</v>
      </c>
      <c r="L11" s="122"/>
      <c r="M11" s="76">
        <f t="shared" si="0"/>
        <v>95.44</v>
      </c>
      <c r="O11" s="89"/>
    </row>
    <row r="12" spans="1:15" s="105" customFormat="1" ht="39.75" customHeight="1" thickBot="1">
      <c r="A12" s="99" t="s">
        <v>25</v>
      </c>
      <c r="B12" s="106" t="s">
        <v>147</v>
      </c>
      <c r="C12" s="118" t="s">
        <v>169</v>
      </c>
      <c r="D12" s="119"/>
      <c r="E12" s="119"/>
      <c r="F12" s="119"/>
      <c r="G12" s="120"/>
      <c r="H12" s="106" t="s">
        <v>150</v>
      </c>
      <c r="I12" s="93">
        <v>2</v>
      </c>
      <c r="J12" s="100">
        <v>40.3</v>
      </c>
      <c r="K12" s="121">
        <v>50.38</v>
      </c>
      <c r="L12" s="122"/>
      <c r="M12" s="76">
        <f t="shared" si="0"/>
        <v>100.76</v>
      </c>
      <c r="O12" s="89"/>
    </row>
    <row r="13" spans="1:16" s="105" customFormat="1" ht="39.75" customHeight="1" thickBot="1">
      <c r="A13" s="99" t="s">
        <v>26</v>
      </c>
      <c r="B13" s="106" t="s">
        <v>147</v>
      </c>
      <c r="C13" s="118" t="s">
        <v>170</v>
      </c>
      <c r="D13" s="119"/>
      <c r="E13" s="119"/>
      <c r="F13" s="119"/>
      <c r="G13" s="120"/>
      <c r="H13" s="106" t="s">
        <v>150</v>
      </c>
      <c r="I13" s="93">
        <v>1</v>
      </c>
      <c r="J13" s="100">
        <v>72.1</v>
      </c>
      <c r="K13" s="121">
        <v>90.13</v>
      </c>
      <c r="L13" s="122"/>
      <c r="M13" s="76">
        <f t="shared" si="0"/>
        <v>90.13</v>
      </c>
      <c r="P13" s="89"/>
    </row>
    <row r="14" spans="1:16" s="105" customFormat="1" ht="39.75" customHeight="1" thickBot="1">
      <c r="A14" s="99" t="s">
        <v>27</v>
      </c>
      <c r="B14" s="106" t="s">
        <v>147</v>
      </c>
      <c r="C14" s="118" t="s">
        <v>172</v>
      </c>
      <c r="D14" s="119"/>
      <c r="E14" s="119"/>
      <c r="F14" s="119"/>
      <c r="G14" s="120"/>
      <c r="H14" s="106" t="s">
        <v>171</v>
      </c>
      <c r="I14" s="93">
        <v>5</v>
      </c>
      <c r="J14" s="100">
        <v>12.2</v>
      </c>
      <c r="K14" s="121">
        <v>15.25</v>
      </c>
      <c r="L14" s="122"/>
      <c r="M14" s="76">
        <f t="shared" si="0"/>
        <v>76.25</v>
      </c>
      <c r="O14" s="89"/>
      <c r="P14" s="89"/>
    </row>
    <row r="15" spans="1:16" s="105" customFormat="1" ht="39.75" customHeight="1" thickBot="1">
      <c r="A15" s="99" t="s">
        <v>28</v>
      </c>
      <c r="B15" s="106" t="s">
        <v>147</v>
      </c>
      <c r="C15" s="118" t="s">
        <v>173</v>
      </c>
      <c r="D15" s="119"/>
      <c r="E15" s="119"/>
      <c r="F15" s="119"/>
      <c r="G15" s="120"/>
      <c r="H15" s="106" t="s">
        <v>150</v>
      </c>
      <c r="I15" s="93">
        <v>10</v>
      </c>
      <c r="J15" s="100">
        <v>5.61</v>
      </c>
      <c r="K15" s="121">
        <v>7.01</v>
      </c>
      <c r="L15" s="122"/>
      <c r="M15" s="76">
        <f t="shared" si="0"/>
        <v>70.1</v>
      </c>
      <c r="O15" s="89"/>
      <c r="P15" s="89"/>
    </row>
    <row r="16" spans="1:16" s="105" customFormat="1" ht="39.75" customHeight="1" thickBot="1">
      <c r="A16" s="99" t="s">
        <v>29</v>
      </c>
      <c r="B16" s="106" t="s">
        <v>174</v>
      </c>
      <c r="C16" s="118" t="s">
        <v>175</v>
      </c>
      <c r="D16" s="119"/>
      <c r="E16" s="119"/>
      <c r="F16" s="119"/>
      <c r="G16" s="120"/>
      <c r="H16" s="106" t="s">
        <v>176</v>
      </c>
      <c r="I16" s="93">
        <v>15</v>
      </c>
      <c r="J16" s="100">
        <v>19.29</v>
      </c>
      <c r="K16" s="121">
        <v>24.11</v>
      </c>
      <c r="L16" s="122"/>
      <c r="M16" s="76">
        <f t="shared" si="0"/>
        <v>361.65</v>
      </c>
      <c r="O16" s="89"/>
      <c r="P16" s="89"/>
    </row>
    <row r="17" spans="1:16" s="92" customFormat="1" ht="39.75" customHeight="1" thickBot="1">
      <c r="A17" s="99"/>
      <c r="B17" s="91"/>
      <c r="C17" s="150"/>
      <c r="D17" s="151"/>
      <c r="E17" s="151"/>
      <c r="F17" s="151"/>
      <c r="G17" s="152"/>
      <c r="H17" s="91"/>
      <c r="I17" s="93"/>
      <c r="J17" s="100"/>
      <c r="K17" s="121" t="s">
        <v>162</v>
      </c>
      <c r="L17" s="122"/>
      <c r="M17" s="76">
        <f>M7+M8+M9+M10+M11+M12+M13+M14+M15+M16</f>
        <v>7444.549999999999</v>
      </c>
      <c r="P17" s="89"/>
    </row>
    <row r="18" spans="1:13" ht="25.5" customHeight="1" thickBot="1">
      <c r="A18" s="108" t="s">
        <v>142</v>
      </c>
      <c r="B18" s="109"/>
      <c r="C18" s="137" t="s">
        <v>143</v>
      </c>
      <c r="D18" s="138"/>
      <c r="E18" s="138"/>
      <c r="F18" s="138"/>
      <c r="G18" s="139"/>
      <c r="H18" s="110"/>
      <c r="I18" s="115"/>
      <c r="J18" s="116"/>
      <c r="K18" s="160"/>
      <c r="L18" s="161"/>
      <c r="M18" s="116"/>
    </row>
    <row r="19" spans="1:13" ht="66.75" customHeight="1" thickBot="1">
      <c r="A19" s="91" t="s">
        <v>144</v>
      </c>
      <c r="B19" s="90">
        <v>72132</v>
      </c>
      <c r="C19" s="168" t="s">
        <v>145</v>
      </c>
      <c r="D19" s="169"/>
      <c r="E19" s="169"/>
      <c r="F19" s="169"/>
      <c r="G19" s="170"/>
      <c r="H19" s="88" t="s">
        <v>21</v>
      </c>
      <c r="I19" s="75">
        <v>5.4</v>
      </c>
      <c r="J19" s="76">
        <v>48.39</v>
      </c>
      <c r="K19" s="166">
        <f>12.1+J19</f>
        <v>60.49</v>
      </c>
      <c r="L19" s="167"/>
      <c r="M19" s="76">
        <f>K19*I19</f>
        <v>326.646</v>
      </c>
    </row>
    <row r="20" spans="1:13" s="92" customFormat="1" ht="47.25" customHeight="1" thickBot="1">
      <c r="A20" s="91"/>
      <c r="B20" s="91"/>
      <c r="C20" s="130"/>
      <c r="D20" s="131"/>
      <c r="E20" s="131"/>
      <c r="F20" s="131"/>
      <c r="G20" s="132"/>
      <c r="H20" s="91"/>
      <c r="I20" s="94"/>
      <c r="J20" s="76"/>
      <c r="K20" s="121" t="s">
        <v>162</v>
      </c>
      <c r="L20" s="122"/>
      <c r="M20" s="76">
        <v>326.65</v>
      </c>
    </row>
    <row r="21" spans="1:13" ht="29.25" customHeight="1" thickBot="1">
      <c r="A21" s="108" t="s">
        <v>18</v>
      </c>
      <c r="B21" s="109"/>
      <c r="C21" s="137" t="s">
        <v>157</v>
      </c>
      <c r="D21" s="138"/>
      <c r="E21" s="138"/>
      <c r="F21" s="138"/>
      <c r="G21" s="139"/>
      <c r="H21" s="110"/>
      <c r="I21" s="117"/>
      <c r="J21" s="116"/>
      <c r="K21" s="162"/>
      <c r="L21" s="163"/>
      <c r="M21" s="116"/>
    </row>
    <row r="22" spans="1:17" ht="57.75" customHeight="1" thickBot="1">
      <c r="A22" s="91" t="s">
        <v>19</v>
      </c>
      <c r="B22" s="91" t="s">
        <v>136</v>
      </c>
      <c r="C22" s="144" t="s">
        <v>137</v>
      </c>
      <c r="D22" s="145"/>
      <c r="E22" s="145"/>
      <c r="F22" s="145"/>
      <c r="G22" s="146"/>
      <c r="H22" s="91" t="s">
        <v>21</v>
      </c>
      <c r="I22" s="75">
        <v>72.94</v>
      </c>
      <c r="J22" s="76">
        <v>42.89</v>
      </c>
      <c r="K22" s="121">
        <v>53.61</v>
      </c>
      <c r="L22" s="122"/>
      <c r="M22" s="76">
        <f>K22*I22</f>
        <v>3910.3134</v>
      </c>
      <c r="Q22" s="89"/>
    </row>
    <row r="23" spans="1:17" s="92" customFormat="1" ht="57.75" customHeight="1" thickBot="1">
      <c r="A23" s="91" t="s">
        <v>160</v>
      </c>
      <c r="B23" s="91">
        <v>84046</v>
      </c>
      <c r="C23" s="144" t="s">
        <v>138</v>
      </c>
      <c r="D23" s="145"/>
      <c r="E23" s="145"/>
      <c r="F23" s="145"/>
      <c r="G23" s="146"/>
      <c r="H23" s="91" t="s">
        <v>139</v>
      </c>
      <c r="I23" s="94">
        <v>15.4</v>
      </c>
      <c r="J23" s="76">
        <v>10.82</v>
      </c>
      <c r="K23" s="121">
        <v>13.53</v>
      </c>
      <c r="L23" s="122"/>
      <c r="M23" s="76">
        <v>208.29</v>
      </c>
      <c r="Q23" s="89"/>
    </row>
    <row r="24" spans="1:17" s="92" customFormat="1" ht="57.75" customHeight="1" thickBot="1">
      <c r="A24" s="91" t="s">
        <v>161</v>
      </c>
      <c r="B24" s="91">
        <v>72106</v>
      </c>
      <c r="C24" s="144" t="s">
        <v>146</v>
      </c>
      <c r="D24" s="145"/>
      <c r="E24" s="145"/>
      <c r="F24" s="145"/>
      <c r="G24" s="146"/>
      <c r="H24" s="91" t="s">
        <v>139</v>
      </c>
      <c r="I24" s="75">
        <v>15.4</v>
      </c>
      <c r="J24" s="75">
        <v>18.76</v>
      </c>
      <c r="K24" s="121">
        <v>23.45</v>
      </c>
      <c r="L24" s="122"/>
      <c r="M24" s="76">
        <f>K24*I24</f>
        <v>361.13</v>
      </c>
      <c r="Q24" s="89"/>
    </row>
    <row r="25" spans="1:17" s="92" customFormat="1" ht="42.75" customHeight="1" thickBot="1">
      <c r="A25" s="91"/>
      <c r="B25" s="91"/>
      <c r="C25" s="127"/>
      <c r="D25" s="128"/>
      <c r="E25" s="128"/>
      <c r="F25" s="128"/>
      <c r="G25" s="129"/>
      <c r="H25" s="91"/>
      <c r="I25" s="94"/>
      <c r="J25" s="101"/>
      <c r="K25" s="121" t="s">
        <v>162</v>
      </c>
      <c r="L25" s="122"/>
      <c r="M25" s="76">
        <f>M22+M23+M24</f>
        <v>4479.7334</v>
      </c>
      <c r="Q25" s="89"/>
    </row>
    <row r="26" spans="1:17" ht="57.75" customHeight="1" thickBot="1">
      <c r="A26" s="109" t="s">
        <v>20</v>
      </c>
      <c r="B26" s="109"/>
      <c r="C26" s="137" t="s">
        <v>159</v>
      </c>
      <c r="D26" s="138"/>
      <c r="E26" s="138"/>
      <c r="F26" s="138"/>
      <c r="G26" s="139"/>
      <c r="H26" s="110"/>
      <c r="I26" s="117"/>
      <c r="J26" s="116"/>
      <c r="K26" s="162"/>
      <c r="L26" s="163"/>
      <c r="M26" s="116"/>
      <c r="Q26" s="89"/>
    </row>
    <row r="27" spans="1:13" ht="54.75" customHeight="1" thickBot="1">
      <c r="A27" s="91" t="s">
        <v>33</v>
      </c>
      <c r="B27" s="91">
        <v>84645</v>
      </c>
      <c r="C27" s="144" t="s">
        <v>140</v>
      </c>
      <c r="D27" s="145"/>
      <c r="E27" s="145"/>
      <c r="F27" s="145"/>
      <c r="G27" s="146"/>
      <c r="H27" s="91" t="s">
        <v>21</v>
      </c>
      <c r="I27" s="75">
        <v>72.94</v>
      </c>
      <c r="J27" s="76">
        <v>12.41</v>
      </c>
      <c r="K27" s="121">
        <v>15.51</v>
      </c>
      <c r="L27" s="122"/>
      <c r="M27" s="76">
        <f>K27*I27</f>
        <v>1131.2993999999999</v>
      </c>
    </row>
    <row r="28" spans="1:13" s="92" customFormat="1" ht="54.75" customHeight="1" thickBot="1">
      <c r="A28" s="91"/>
      <c r="B28" s="91"/>
      <c r="C28" s="127"/>
      <c r="D28" s="128"/>
      <c r="E28" s="128"/>
      <c r="F28" s="128"/>
      <c r="G28" s="129"/>
      <c r="H28" s="91"/>
      <c r="I28" s="94"/>
      <c r="J28" s="76"/>
      <c r="K28" s="121" t="s">
        <v>162</v>
      </c>
      <c r="L28" s="122"/>
      <c r="M28" s="76">
        <v>1131.3</v>
      </c>
    </row>
    <row r="29" spans="1:13" ht="38.25" customHeight="1" thickBot="1">
      <c r="A29" s="109" t="s">
        <v>43</v>
      </c>
      <c r="B29" s="109"/>
      <c r="C29" s="137" t="s">
        <v>158</v>
      </c>
      <c r="D29" s="138"/>
      <c r="E29" s="138"/>
      <c r="F29" s="138"/>
      <c r="G29" s="139"/>
      <c r="H29" s="110"/>
      <c r="I29" s="117"/>
      <c r="J29" s="116"/>
      <c r="K29" s="162"/>
      <c r="L29" s="163"/>
      <c r="M29" s="116"/>
    </row>
    <row r="30" spans="1:13" ht="41.25" customHeight="1" thickBot="1">
      <c r="A30" s="91" t="s">
        <v>44</v>
      </c>
      <c r="B30" s="91" t="s">
        <v>151</v>
      </c>
      <c r="C30" s="141" t="s">
        <v>152</v>
      </c>
      <c r="D30" s="142"/>
      <c r="E30" s="142"/>
      <c r="F30" s="142"/>
      <c r="G30" s="143"/>
      <c r="H30" s="91" t="s">
        <v>150</v>
      </c>
      <c r="I30" s="94">
        <v>2</v>
      </c>
      <c r="J30" s="95">
        <v>71.29</v>
      </c>
      <c r="K30" s="147">
        <f>J30+17.82</f>
        <v>89.11000000000001</v>
      </c>
      <c r="L30" s="122"/>
      <c r="M30" s="76">
        <f>K30*I30</f>
        <v>178.22000000000003</v>
      </c>
    </row>
    <row r="31" spans="1:13" s="92" customFormat="1" ht="41.25" customHeight="1" thickBot="1">
      <c r="A31" s="91" t="s">
        <v>45</v>
      </c>
      <c r="B31" s="91">
        <v>85049</v>
      </c>
      <c r="C31" s="130" t="s">
        <v>153</v>
      </c>
      <c r="D31" s="131"/>
      <c r="E31" s="131"/>
      <c r="F31" s="131"/>
      <c r="G31" s="132"/>
      <c r="H31" s="91" t="s">
        <v>150</v>
      </c>
      <c r="I31" s="75">
        <v>1</v>
      </c>
      <c r="J31" s="95">
        <v>32.63</v>
      </c>
      <c r="K31" s="147">
        <f>J31+8.16</f>
        <v>40.790000000000006</v>
      </c>
      <c r="L31" s="122"/>
      <c r="M31" s="76">
        <f>K31*I31</f>
        <v>40.790000000000006</v>
      </c>
    </row>
    <row r="32" spans="1:13" s="92" customFormat="1" ht="41.25" customHeight="1" thickBot="1">
      <c r="A32" s="91"/>
      <c r="B32" s="91"/>
      <c r="C32" s="130"/>
      <c r="D32" s="131"/>
      <c r="E32" s="131"/>
      <c r="F32" s="131"/>
      <c r="G32" s="132"/>
      <c r="H32" s="91"/>
      <c r="I32" s="75"/>
      <c r="J32" s="95"/>
      <c r="K32" s="121" t="s">
        <v>162</v>
      </c>
      <c r="L32" s="122"/>
      <c r="M32" s="76">
        <f>M31+M30</f>
        <v>219.01000000000005</v>
      </c>
    </row>
    <row r="33" spans="1:13" s="92" customFormat="1" ht="30" customHeight="1" thickBot="1">
      <c r="A33" s="91"/>
      <c r="B33" s="91"/>
      <c r="C33" s="130"/>
      <c r="D33" s="131"/>
      <c r="E33" s="131"/>
      <c r="F33" s="131"/>
      <c r="G33" s="132"/>
      <c r="H33" s="91"/>
      <c r="I33" s="75"/>
      <c r="J33" s="95"/>
      <c r="K33" s="121"/>
      <c r="L33" s="122"/>
      <c r="M33" s="76"/>
    </row>
    <row r="34" spans="1:13" ht="39" customHeight="1" thickBot="1">
      <c r="A34" s="77"/>
      <c r="B34" s="74"/>
      <c r="C34" s="140"/>
      <c r="D34" s="140"/>
      <c r="E34" s="140"/>
      <c r="F34" s="140"/>
      <c r="G34" s="140"/>
      <c r="H34" s="69"/>
      <c r="I34" s="78"/>
      <c r="J34" s="76" t="s">
        <v>120</v>
      </c>
      <c r="K34" s="121"/>
      <c r="L34" s="122"/>
      <c r="M34" s="76">
        <f>M17+M20+M25+M28+M32</f>
        <v>13601.243399999998</v>
      </c>
    </row>
    <row r="35" spans="1:14" ht="15">
      <c r="A35" s="123" t="s">
        <v>121</v>
      </c>
      <c r="B35" s="125"/>
      <c r="C35" s="135" t="s">
        <v>179</v>
      </c>
      <c r="D35" s="135"/>
      <c r="E35" s="135"/>
      <c r="F35" s="135"/>
      <c r="G35" s="135"/>
      <c r="H35" s="135"/>
      <c r="I35" s="133"/>
      <c r="J35" s="125"/>
      <c r="K35" s="123"/>
      <c r="L35" s="123"/>
      <c r="M35" s="123"/>
      <c r="N35" s="40"/>
    </row>
    <row r="36" spans="1:13" ht="26.25" customHeight="1">
      <c r="A36" s="126"/>
      <c r="B36" s="126"/>
      <c r="C36" s="136"/>
      <c r="D36" s="136"/>
      <c r="E36" s="136"/>
      <c r="F36" s="136"/>
      <c r="G36" s="136"/>
      <c r="H36" s="136"/>
      <c r="I36" s="126"/>
      <c r="J36" s="126"/>
      <c r="K36" s="124"/>
      <c r="L36" s="124"/>
      <c r="M36" s="124"/>
    </row>
    <row r="37" spans="1:13" ht="24" customHeight="1">
      <c r="A37" s="126"/>
      <c r="B37" s="126"/>
      <c r="C37" s="136"/>
      <c r="D37" s="136"/>
      <c r="E37" s="136"/>
      <c r="F37" s="136"/>
      <c r="G37" s="136"/>
      <c r="H37" s="136"/>
      <c r="I37" s="126"/>
      <c r="J37" s="126"/>
      <c r="K37" s="124"/>
      <c r="L37" s="124"/>
      <c r="M37" s="124"/>
    </row>
    <row r="38" spans="1:13" ht="22.5" customHeight="1">
      <c r="A38" s="126"/>
      <c r="B38" s="126"/>
      <c r="C38" s="136"/>
      <c r="D38" s="136"/>
      <c r="E38" s="136"/>
      <c r="F38" s="136"/>
      <c r="G38" s="136"/>
      <c r="H38" s="136"/>
      <c r="I38" s="134" t="s">
        <v>148</v>
      </c>
      <c r="J38" s="134"/>
      <c r="K38" s="124"/>
      <c r="L38" s="124"/>
      <c r="M38" s="124"/>
    </row>
    <row r="39" spans="1:13" ht="15">
      <c r="A39" s="126"/>
      <c r="B39" s="126"/>
      <c r="C39" s="136"/>
      <c r="D39" s="136"/>
      <c r="E39" s="136"/>
      <c r="F39" s="136"/>
      <c r="G39" s="136"/>
      <c r="H39" s="136"/>
      <c r="I39" s="134"/>
      <c r="J39" s="134"/>
      <c r="K39" s="124"/>
      <c r="L39" s="124"/>
      <c r="M39" s="124"/>
    </row>
    <row r="40" spans="1:13" ht="15">
      <c r="A40" s="126"/>
      <c r="B40" s="126"/>
      <c r="C40" s="136"/>
      <c r="D40" s="136"/>
      <c r="E40" s="136"/>
      <c r="F40" s="136"/>
      <c r="G40" s="136"/>
      <c r="H40" s="136"/>
      <c r="I40" s="134"/>
      <c r="J40" s="134"/>
      <c r="K40" s="124"/>
      <c r="L40" s="124"/>
      <c r="M40" s="124"/>
    </row>
  </sheetData>
  <sheetProtection/>
  <mergeCells count="71">
    <mergeCell ref="K33:L33"/>
    <mergeCell ref="C17:G17"/>
    <mergeCell ref="K4:L4"/>
    <mergeCell ref="K2:L2"/>
    <mergeCell ref="C28:G28"/>
    <mergeCell ref="K28:L28"/>
    <mergeCell ref="C31:G31"/>
    <mergeCell ref="K17:L17"/>
    <mergeCell ref="K19:L19"/>
    <mergeCell ref="K24:L24"/>
    <mergeCell ref="C7:G7"/>
    <mergeCell ref="C19:G19"/>
    <mergeCell ref="K7:L7"/>
    <mergeCell ref="C22:G22"/>
    <mergeCell ref="C20:G20"/>
    <mergeCell ref="K21:L21"/>
    <mergeCell ref="K18:L18"/>
    <mergeCell ref="K30:L30"/>
    <mergeCell ref="C21:G21"/>
    <mergeCell ref="C18:G18"/>
    <mergeCell ref="C23:G23"/>
    <mergeCell ref="C24:G24"/>
    <mergeCell ref="K26:L26"/>
    <mergeCell ref="K27:L27"/>
    <mergeCell ref="K25:L25"/>
    <mergeCell ref="K22:L22"/>
    <mergeCell ref="K29:L29"/>
    <mergeCell ref="K20:L20"/>
    <mergeCell ref="K23:L23"/>
    <mergeCell ref="A1:M1"/>
    <mergeCell ref="A3:B3"/>
    <mergeCell ref="C3:M3"/>
    <mergeCell ref="C6:G6"/>
    <mergeCell ref="C5:G5"/>
    <mergeCell ref="C4:G4"/>
    <mergeCell ref="C2:G2"/>
    <mergeCell ref="K5:L5"/>
    <mergeCell ref="K35:M40"/>
    <mergeCell ref="A35:B40"/>
    <mergeCell ref="C25:G25"/>
    <mergeCell ref="C32:G32"/>
    <mergeCell ref="C33:G33"/>
    <mergeCell ref="I35:J37"/>
    <mergeCell ref="I38:J40"/>
    <mergeCell ref="C35:H40"/>
    <mergeCell ref="C29:G29"/>
    <mergeCell ref="C34:G34"/>
    <mergeCell ref="C30:G30"/>
    <mergeCell ref="C26:G26"/>
    <mergeCell ref="C27:G27"/>
    <mergeCell ref="K34:L34"/>
    <mergeCell ref="K31:L31"/>
    <mergeCell ref="K32:L32"/>
    <mergeCell ref="C8:G8"/>
    <mergeCell ref="K8:L8"/>
    <mergeCell ref="C9:G9"/>
    <mergeCell ref="K9:L9"/>
    <mergeCell ref="C13:G13"/>
    <mergeCell ref="K13:L13"/>
    <mergeCell ref="C12:G12"/>
    <mergeCell ref="K12:L12"/>
    <mergeCell ref="C11:G11"/>
    <mergeCell ref="K11:L11"/>
    <mergeCell ref="C10:G10"/>
    <mergeCell ref="K10:L10"/>
    <mergeCell ref="C14:G14"/>
    <mergeCell ref="K14:L14"/>
    <mergeCell ref="C15:G15"/>
    <mergeCell ref="K15:L15"/>
    <mergeCell ref="C16:G16"/>
    <mergeCell ref="K16:L16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5"/>
  <cols>
    <col min="1" max="1" width="7.421875" style="0" customWidth="1"/>
    <col min="2" max="2" width="66.7109375" style="0" customWidth="1"/>
    <col min="3" max="3" width="14.140625" style="0" customWidth="1"/>
    <col min="4" max="4" width="14.421875" style="0" customWidth="1"/>
    <col min="5" max="5" width="14.28125" style="0" customWidth="1"/>
    <col min="6" max="6" width="15.57421875" style="0" customWidth="1"/>
    <col min="7" max="7" width="0.13671875" style="0" hidden="1" customWidth="1"/>
    <col min="8" max="8" width="9.140625" style="0" hidden="1" customWidth="1"/>
  </cols>
  <sheetData>
    <row r="1" spans="1:6" ht="15">
      <c r="A1" s="183" t="s">
        <v>122</v>
      </c>
      <c r="B1" s="184"/>
      <c r="C1" s="184"/>
      <c r="D1" s="184"/>
      <c r="E1" s="184"/>
      <c r="F1" s="184"/>
    </row>
    <row r="2" spans="1:9" ht="18">
      <c r="A2" s="102"/>
      <c r="B2" s="188" t="s">
        <v>156</v>
      </c>
      <c r="C2" s="188"/>
      <c r="D2" s="188"/>
      <c r="E2" s="188"/>
      <c r="F2" s="188"/>
      <c r="G2" s="188"/>
      <c r="H2" s="188"/>
      <c r="I2" s="104"/>
    </row>
    <row r="3" spans="1:6" ht="15">
      <c r="A3" s="79"/>
      <c r="B3" s="103"/>
      <c r="C3" s="103"/>
      <c r="D3" s="103"/>
      <c r="E3" s="103"/>
      <c r="F3" s="103"/>
    </row>
    <row r="4" spans="1:6" ht="23.25">
      <c r="A4" s="80" t="s">
        <v>111</v>
      </c>
      <c r="B4" s="80" t="s">
        <v>113</v>
      </c>
      <c r="C4" s="81" t="s">
        <v>114</v>
      </c>
      <c r="D4" s="81" t="s">
        <v>115</v>
      </c>
      <c r="E4" s="80" t="s">
        <v>116</v>
      </c>
      <c r="F4" s="80" t="s">
        <v>117</v>
      </c>
    </row>
    <row r="5" spans="1:6" ht="18" customHeight="1">
      <c r="A5" s="173" t="str">
        <f>'PLAN. CUSTO'!$A$7</f>
        <v>1.1</v>
      </c>
      <c r="B5" s="186" t="s">
        <v>149</v>
      </c>
      <c r="C5" s="82" t="s">
        <v>118</v>
      </c>
      <c r="D5" s="83">
        <v>1</v>
      </c>
      <c r="E5" s="84">
        <f>$D$5</f>
        <v>1</v>
      </c>
      <c r="F5" s="84">
        <v>0</v>
      </c>
    </row>
    <row r="6" spans="1:6" ht="18.75" customHeight="1">
      <c r="A6" s="174"/>
      <c r="B6" s="187"/>
      <c r="C6" s="80" t="s">
        <v>119</v>
      </c>
      <c r="D6" s="85">
        <f>'PLAN. CUSTO'!$M$17</f>
        <v>7444.549999999999</v>
      </c>
      <c r="E6" s="86">
        <f>E5*D6</f>
        <v>7444.549999999999</v>
      </c>
      <c r="F6" s="87"/>
    </row>
    <row r="7" spans="1:6" s="92" customFormat="1" ht="18" customHeight="1">
      <c r="A7" s="173" t="str">
        <f>'PLAN. CUSTO'!$A$19</f>
        <v>2.1</v>
      </c>
      <c r="B7" s="189" t="str">
        <f>'PLAN. CUSTO'!$C$19</f>
        <v>ALVENARIA EM TIJOLO CERAMICO MACICO 5X10X20CM 1/2 VEZ (ESPESSURA 10CM) 
 ASSENTADO COM ARGAMASSA TRACO 1:2:8 (CIMENTO, CAL E AREIA)</v>
      </c>
      <c r="C7" s="97" t="str">
        <f>$C$5</f>
        <v>FÍSICO %</v>
      </c>
      <c r="D7" s="83">
        <v>1</v>
      </c>
      <c r="E7" s="83">
        <v>1</v>
      </c>
      <c r="F7" s="84">
        <v>0</v>
      </c>
    </row>
    <row r="8" spans="1:6" s="92" customFormat="1" ht="17.25" customHeight="1">
      <c r="A8" s="174"/>
      <c r="B8" s="190"/>
      <c r="C8" s="80" t="str">
        <f>$C$6</f>
        <v>FINANCEIRO</v>
      </c>
      <c r="D8" s="85">
        <f>'PLAN. CUSTO'!$M$20</f>
        <v>326.65</v>
      </c>
      <c r="E8" s="86">
        <f>$D$8</f>
        <v>326.65</v>
      </c>
      <c r="F8" s="87"/>
    </row>
    <row r="9" spans="1:6" ht="21.75" customHeight="1">
      <c r="A9" s="173" t="str">
        <f>'PLAN. CUSTO'!$A$22</f>
        <v>3.1</v>
      </c>
      <c r="B9" s="179" t="str">
        <f>'PLAN. CUSTO'!$C$22</f>
        <v>COBERTURA EM TELHA CERÂMICA COLONIAL PLANA, 24 UNID/M2</v>
      </c>
      <c r="C9" s="82" t="s">
        <v>118</v>
      </c>
      <c r="D9" s="83">
        <v>1</v>
      </c>
      <c r="E9" s="84">
        <v>0.5</v>
      </c>
      <c r="F9" s="84">
        <v>0.5</v>
      </c>
    </row>
    <row r="10" spans="1:6" ht="18" customHeight="1">
      <c r="A10" s="174"/>
      <c r="B10" s="185"/>
      <c r="C10" s="80" t="s">
        <v>119</v>
      </c>
      <c r="D10" s="85">
        <f>'PLAN. CUSTO'!$M$22</f>
        <v>3910.3134</v>
      </c>
      <c r="E10" s="86">
        <f>D10*E9</f>
        <v>1955.1567</v>
      </c>
      <c r="F10" s="87">
        <f>D10*F9</f>
        <v>1955.1567</v>
      </c>
    </row>
    <row r="11" spans="1:6" ht="17.25" customHeight="1">
      <c r="A11" s="173" t="str">
        <f>'PLAN. CUSTO'!$A$23</f>
        <v>3.2</v>
      </c>
      <c r="B11" s="179" t="str">
        <f>'PLAN. CUSTO'!$C$23</f>
        <v>CALHA DE CHAPA GALVANIZADA NUMERO 26, COM DESENVOLVIMENTO DE 10 CM</v>
      </c>
      <c r="C11" s="82" t="s">
        <v>118</v>
      </c>
      <c r="D11" s="83">
        <v>1</v>
      </c>
      <c r="E11" s="84">
        <v>0</v>
      </c>
      <c r="F11" s="84">
        <v>1</v>
      </c>
    </row>
    <row r="12" spans="1:6" ht="20.25" customHeight="1">
      <c r="A12" s="174"/>
      <c r="B12" s="185"/>
      <c r="C12" s="80" t="s">
        <v>119</v>
      </c>
      <c r="D12" s="85">
        <f>'PLAN. CUSTO'!$M$23</f>
        <v>208.29</v>
      </c>
      <c r="E12" s="86"/>
      <c r="F12" s="87">
        <v>208.29</v>
      </c>
    </row>
    <row r="13" spans="1:6" ht="20.25" customHeight="1">
      <c r="A13" s="173" t="str">
        <f>'PLAN. CUSTO'!$A$24</f>
        <v>3.3</v>
      </c>
      <c r="B13" s="179" t="str">
        <f>'PLAN. CUSTO'!$C$24</f>
        <v>RUFO EM CHAPA DE ACO GALVANIZADO NUMERO 24, DESENVOLVIMENTO DE 16CM</v>
      </c>
      <c r="C13" s="82" t="s">
        <v>118</v>
      </c>
      <c r="D13" s="83">
        <v>1</v>
      </c>
      <c r="E13" s="84">
        <v>0</v>
      </c>
      <c r="F13" s="84">
        <v>1</v>
      </c>
    </row>
    <row r="14" spans="1:6" ht="21" customHeight="1">
      <c r="A14" s="174"/>
      <c r="B14" s="180"/>
      <c r="C14" s="80" t="s">
        <v>119</v>
      </c>
      <c r="D14" s="85">
        <f>'PLAN. CUSTO'!$M$24</f>
        <v>361.13</v>
      </c>
      <c r="E14" s="86"/>
      <c r="F14" s="87">
        <v>361.13</v>
      </c>
    </row>
    <row r="15" spans="1:6" ht="19.5" customHeight="1">
      <c r="A15" s="173" t="str">
        <f>'PLAN. CUSTO'!$A$27</f>
        <v>4.1</v>
      </c>
      <c r="B15" s="177" t="str">
        <f>'PLAN. CUSTO'!$C$27</f>
        <v>VERNIZ SINTETICO BRILHANTE, 2 DEMAOS</v>
      </c>
      <c r="C15" s="82" t="s">
        <v>118</v>
      </c>
      <c r="D15" s="83">
        <v>1</v>
      </c>
      <c r="E15" s="84">
        <v>0</v>
      </c>
      <c r="F15" s="84">
        <v>1</v>
      </c>
    </row>
    <row r="16" spans="1:6" ht="19.5" customHeight="1">
      <c r="A16" s="174"/>
      <c r="B16" s="178"/>
      <c r="C16" s="80" t="s">
        <v>119</v>
      </c>
      <c r="D16" s="85">
        <f>'PLAN. CUSTO'!$M$28</f>
        <v>1131.3</v>
      </c>
      <c r="E16" s="86"/>
      <c r="F16" s="87">
        <v>1131.3</v>
      </c>
    </row>
    <row r="17" spans="1:6" s="96" customFormat="1" ht="19.5" customHeight="1">
      <c r="A17" s="173" t="str">
        <f>'PLAN. CUSTO'!$A$30</f>
        <v>5.1</v>
      </c>
      <c r="B17" s="171" t="str">
        <f>'PLAN. CUSTO'!$C$30</f>
        <v>LUMINARIA TIPO CALHA, DE SOBREPOR, COM REATOR DE PARTIDA RAPIDA E                             LAMPADA FLUORESCENTE 2X40W, COMPLETA, FORNECIMENTO E INSTALACAO</v>
      </c>
      <c r="C17" s="82" t="s">
        <v>118</v>
      </c>
      <c r="D17" s="83">
        <v>1</v>
      </c>
      <c r="E17" s="84">
        <v>0</v>
      </c>
      <c r="F17" s="84">
        <v>1</v>
      </c>
    </row>
    <row r="18" spans="1:6" s="96" customFormat="1" ht="19.5" customHeight="1">
      <c r="A18" s="174"/>
      <c r="B18" s="172"/>
      <c r="C18" s="80" t="s">
        <v>119</v>
      </c>
      <c r="D18" s="85">
        <f>'PLAN. CUSTO'!$M$30</f>
        <v>178.22000000000003</v>
      </c>
      <c r="E18" s="86"/>
      <c r="F18" s="87">
        <v>178.22</v>
      </c>
    </row>
    <row r="19" spans="1:6" s="107" customFormat="1" ht="19.5" customHeight="1">
      <c r="A19" s="173" t="str">
        <f>'PLAN. CUSTO'!$A$31</f>
        <v>5.2</v>
      </c>
      <c r="B19" s="171" t="s">
        <v>153</v>
      </c>
      <c r="C19" s="82" t="s">
        <v>118</v>
      </c>
      <c r="D19" s="83">
        <v>1</v>
      </c>
      <c r="E19" s="84">
        <v>0</v>
      </c>
      <c r="F19" s="84">
        <v>1</v>
      </c>
    </row>
    <row r="20" spans="1:6" s="107" customFormat="1" ht="19.5" customHeight="1">
      <c r="A20" s="174"/>
      <c r="B20" s="172"/>
      <c r="C20" s="80" t="s">
        <v>119</v>
      </c>
      <c r="D20" s="85">
        <f>'PLAN. CUSTO'!$M$31</f>
        <v>40.790000000000006</v>
      </c>
      <c r="E20" s="86"/>
      <c r="F20" s="87">
        <v>40.79</v>
      </c>
    </row>
    <row r="21" spans="1:6" ht="18" customHeight="1">
      <c r="A21" s="173"/>
      <c r="B21" s="171" t="s">
        <v>120</v>
      </c>
      <c r="C21" s="82" t="s">
        <v>118</v>
      </c>
      <c r="D21" s="83">
        <v>1</v>
      </c>
      <c r="E21" s="84">
        <v>0</v>
      </c>
      <c r="F21" s="84">
        <v>1</v>
      </c>
    </row>
    <row r="22" spans="1:6" ht="20.25" customHeight="1">
      <c r="A22" s="174"/>
      <c r="B22" s="172"/>
      <c r="C22" s="80" t="s">
        <v>119</v>
      </c>
      <c r="D22" s="85">
        <f>D6+D8+D10+D12+D14+D16+D18+D20</f>
        <v>13601.2434</v>
      </c>
      <c r="E22" s="86">
        <f>E6+E8+E10</f>
        <v>9726.356699999998</v>
      </c>
      <c r="F22" s="87">
        <f>F10+F12+F14+F16+F18+F20</f>
        <v>3874.8866999999996</v>
      </c>
    </row>
    <row r="23" spans="1:6" ht="31.5" customHeight="1">
      <c r="A23" s="98"/>
      <c r="B23" s="181">
        <v>42264</v>
      </c>
      <c r="C23" s="98"/>
      <c r="D23" s="41"/>
      <c r="E23" s="175" t="s">
        <v>154</v>
      </c>
      <c r="F23" s="175"/>
    </row>
    <row r="24" spans="1:6" ht="15">
      <c r="A24" s="98"/>
      <c r="B24" s="182"/>
      <c r="C24" s="98"/>
      <c r="D24" s="41"/>
      <c r="E24" s="176" t="s">
        <v>155</v>
      </c>
      <c r="F24" s="176"/>
    </row>
    <row r="25" spans="1:4" ht="15">
      <c r="A25" s="41"/>
      <c r="B25" s="41"/>
      <c r="C25" s="41"/>
      <c r="D25" s="41"/>
    </row>
    <row r="26" spans="1:4" ht="15">
      <c r="A26" s="41"/>
      <c r="B26" s="41"/>
      <c r="C26" s="41"/>
      <c r="D26" s="41"/>
    </row>
    <row r="27" spans="1:6" ht="15">
      <c r="A27" s="41"/>
      <c r="B27" s="41"/>
      <c r="C27" s="41"/>
      <c r="D27" s="41"/>
      <c r="E27" s="41"/>
      <c r="F27" s="41"/>
    </row>
    <row r="28" spans="1:6" ht="15">
      <c r="A28" s="41"/>
      <c r="B28" s="41"/>
      <c r="C28" s="41"/>
      <c r="D28" s="41"/>
      <c r="E28" s="41"/>
      <c r="F28" s="41"/>
    </row>
    <row r="29" spans="1:6" ht="15">
      <c r="A29" s="41"/>
      <c r="B29" s="41"/>
      <c r="C29" s="41"/>
      <c r="D29" s="41"/>
      <c r="E29" s="41"/>
      <c r="F29" s="41"/>
    </row>
    <row r="30" spans="1:6" ht="15">
      <c r="A30" s="41"/>
      <c r="B30" s="41"/>
      <c r="C30" s="41"/>
      <c r="D30" s="41"/>
      <c r="E30" s="41"/>
      <c r="F30" s="41"/>
    </row>
    <row r="31" spans="1:6" ht="15">
      <c r="A31" s="41"/>
      <c r="B31" s="41"/>
      <c r="C31" s="41"/>
      <c r="D31" s="41"/>
      <c r="E31" s="41"/>
      <c r="F31" s="41"/>
    </row>
    <row r="32" spans="1:6" ht="15">
      <c r="A32" s="41"/>
      <c r="B32" s="41"/>
      <c r="C32" s="41"/>
      <c r="D32" s="41"/>
      <c r="E32" s="41"/>
      <c r="F32" s="41"/>
    </row>
    <row r="33" spans="1:6" ht="15">
      <c r="A33" s="41"/>
      <c r="B33" s="41"/>
      <c r="C33" s="41"/>
      <c r="D33" s="41"/>
      <c r="E33" s="41"/>
      <c r="F33" s="41"/>
    </row>
  </sheetData>
  <sheetProtection/>
  <mergeCells count="23">
    <mergeCell ref="A1:F1"/>
    <mergeCell ref="B21:B22"/>
    <mergeCell ref="A15:A16"/>
    <mergeCell ref="A21:A22"/>
    <mergeCell ref="B11:B12"/>
    <mergeCell ref="B5:B6"/>
    <mergeCell ref="A11:A12"/>
    <mergeCell ref="A13:A14"/>
    <mergeCell ref="A9:A10"/>
    <mergeCell ref="B2:H2"/>
    <mergeCell ref="B9:B10"/>
    <mergeCell ref="B7:B8"/>
    <mergeCell ref="A5:A6"/>
    <mergeCell ref="B17:B18"/>
    <mergeCell ref="A17:A18"/>
    <mergeCell ref="B15:B16"/>
    <mergeCell ref="B13:B14"/>
    <mergeCell ref="B19:B20"/>
    <mergeCell ref="A19:A20"/>
    <mergeCell ref="E23:F23"/>
    <mergeCell ref="E24:F24"/>
    <mergeCell ref="A7:A8"/>
    <mergeCell ref="B23:B24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95" r:id="rId1"/>
  <colBreaks count="1" manualBreakCount="1">
    <brk id="9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4">
      <selection activeCell="O81" sqref="O81"/>
    </sheetView>
  </sheetViews>
  <sheetFormatPr defaultColWidth="9.140625" defaultRowHeight="15"/>
  <cols>
    <col min="1" max="1" width="5.28125" style="0" customWidth="1"/>
    <col min="2" max="2" width="30.140625" style="0" customWidth="1"/>
    <col min="3" max="3" width="7.28125" style="0" customWidth="1"/>
    <col min="4" max="4" width="6.57421875" style="0" customWidth="1"/>
    <col min="6" max="6" width="10.140625" style="0" customWidth="1"/>
    <col min="7" max="7" width="6.7109375" style="0" customWidth="1"/>
    <col min="9" max="9" width="19.140625" style="0" customWidth="1"/>
    <col min="10" max="10" width="11.140625" style="0" customWidth="1"/>
    <col min="11" max="11" width="0.13671875" style="0" customWidth="1"/>
    <col min="12" max="12" width="12.421875" style="0" hidden="1" customWidth="1"/>
  </cols>
  <sheetData>
    <row r="1" spans="1:10" ht="15.75" thickBo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2" ht="15">
      <c r="A2" s="203" t="s">
        <v>1</v>
      </c>
      <c r="B2" s="204"/>
      <c r="C2" s="204"/>
      <c r="D2" s="204"/>
      <c r="E2" s="204"/>
      <c r="F2" s="204"/>
      <c r="G2" s="204"/>
      <c r="H2" s="204"/>
      <c r="I2" s="204"/>
      <c r="J2" s="205"/>
      <c r="K2" s="42"/>
      <c r="L2" s="22"/>
    </row>
    <row r="3" spans="1:12" ht="15">
      <c r="A3" s="206" t="s">
        <v>2</v>
      </c>
      <c r="B3" s="207"/>
      <c r="C3" s="207"/>
      <c r="D3" s="207"/>
      <c r="E3" s="207"/>
      <c r="F3" s="207"/>
      <c r="G3" s="207"/>
      <c r="H3" s="207"/>
      <c r="I3" s="207"/>
      <c r="J3" s="208"/>
      <c r="K3" s="19"/>
      <c r="L3" s="23"/>
    </row>
    <row r="4" spans="1:12" ht="15">
      <c r="A4" s="209" t="s">
        <v>129</v>
      </c>
      <c r="B4" s="210"/>
      <c r="C4" s="210"/>
      <c r="D4" s="210"/>
      <c r="E4" s="210"/>
      <c r="F4" s="210"/>
      <c r="G4" s="210"/>
      <c r="H4" s="210"/>
      <c r="I4" s="210"/>
      <c r="J4" s="211"/>
      <c r="K4" s="19"/>
      <c r="L4" s="23"/>
    </row>
    <row r="5" spans="1:12" ht="15">
      <c r="A5" s="48"/>
      <c r="B5" s="1"/>
      <c r="C5" s="2"/>
      <c r="D5" s="3"/>
      <c r="E5" s="4"/>
      <c r="F5" s="5"/>
      <c r="G5" s="1"/>
      <c r="H5" s="2"/>
      <c r="I5" s="6"/>
      <c r="J5" s="49"/>
      <c r="K5" s="43"/>
      <c r="L5" s="24"/>
    </row>
    <row r="6" spans="1:12" ht="15">
      <c r="A6" s="215" t="s">
        <v>3</v>
      </c>
      <c r="B6" s="217" t="s">
        <v>4</v>
      </c>
      <c r="C6" s="217" t="s">
        <v>5</v>
      </c>
      <c r="D6" s="219" t="s">
        <v>6</v>
      </c>
      <c r="E6" s="220"/>
      <c r="F6" s="220"/>
      <c r="G6" s="220"/>
      <c r="H6" s="220"/>
      <c r="I6" s="220"/>
      <c r="J6" s="221"/>
      <c r="K6" s="44"/>
      <c r="L6" s="27"/>
    </row>
    <row r="7" spans="1:12" ht="60">
      <c r="A7" s="216"/>
      <c r="B7" s="218"/>
      <c r="C7" s="218"/>
      <c r="D7" s="28" t="s">
        <v>7</v>
      </c>
      <c r="E7" s="29" t="s">
        <v>8</v>
      </c>
      <c r="F7" s="30" t="s">
        <v>9</v>
      </c>
      <c r="G7" s="30" t="s">
        <v>10</v>
      </c>
      <c r="H7" s="31" t="s">
        <v>11</v>
      </c>
      <c r="I7" s="29" t="s">
        <v>12</v>
      </c>
      <c r="J7" s="50" t="s">
        <v>13</v>
      </c>
      <c r="K7" s="44"/>
      <c r="L7" s="27"/>
    </row>
    <row r="8" spans="1:12" ht="15">
      <c r="A8" s="51" t="s">
        <v>14</v>
      </c>
      <c r="B8" s="7" t="s">
        <v>15</v>
      </c>
      <c r="C8" s="8"/>
      <c r="D8" s="9"/>
      <c r="E8" s="10"/>
      <c r="F8" s="11"/>
      <c r="G8" s="12"/>
      <c r="H8" s="10"/>
      <c r="I8" s="10"/>
      <c r="J8" s="52"/>
      <c r="K8" s="45" t="s">
        <v>90</v>
      </c>
      <c r="L8" s="25" t="s">
        <v>91</v>
      </c>
    </row>
    <row r="9" spans="1:12" ht="30" customHeight="1">
      <c r="A9" s="53" t="s">
        <v>16</v>
      </c>
      <c r="B9" s="212" t="s">
        <v>95</v>
      </c>
      <c r="C9" s="213"/>
      <c r="D9" s="213"/>
      <c r="E9" s="213"/>
      <c r="F9" s="213"/>
      <c r="G9" s="213"/>
      <c r="H9" s="213"/>
      <c r="I9" s="214"/>
      <c r="J9" s="54"/>
      <c r="K9" s="38"/>
      <c r="L9" s="21"/>
    </row>
    <row r="10" spans="1:12" ht="15">
      <c r="A10" s="53" t="s">
        <v>16</v>
      </c>
      <c r="B10" s="21" t="s">
        <v>96</v>
      </c>
      <c r="C10" s="18" t="s">
        <v>22</v>
      </c>
      <c r="D10" s="14">
        <v>1</v>
      </c>
      <c r="E10" s="15">
        <v>430</v>
      </c>
      <c r="F10" s="15">
        <v>5.5</v>
      </c>
      <c r="G10" s="15"/>
      <c r="H10" s="15"/>
      <c r="I10" s="15">
        <f aca="true" t="shared" si="0" ref="I10:I19">D10*E10*F10</f>
        <v>2365</v>
      </c>
      <c r="J10" s="54"/>
      <c r="K10" s="38"/>
      <c r="L10" s="21"/>
    </row>
    <row r="11" spans="1:12" ht="15">
      <c r="A11" s="53" t="s">
        <v>17</v>
      </c>
      <c r="B11" s="21" t="s">
        <v>97</v>
      </c>
      <c r="C11" s="18" t="s">
        <v>22</v>
      </c>
      <c r="D11" s="14">
        <v>1</v>
      </c>
      <c r="E11" s="15">
        <v>193.5</v>
      </c>
      <c r="F11" s="15">
        <v>7.8</v>
      </c>
      <c r="G11" s="15"/>
      <c r="H11" s="15"/>
      <c r="I11" s="15">
        <f t="shared" si="0"/>
        <v>1509.3</v>
      </c>
      <c r="J11" s="54"/>
      <c r="K11" s="38"/>
      <c r="L11" s="21"/>
    </row>
    <row r="12" spans="1:12" ht="15">
      <c r="A12" s="53" t="s">
        <v>23</v>
      </c>
      <c r="B12" s="21" t="s">
        <v>98</v>
      </c>
      <c r="C12" s="18" t="s">
        <v>22</v>
      </c>
      <c r="D12" s="14">
        <v>1</v>
      </c>
      <c r="E12" s="15">
        <v>224</v>
      </c>
      <c r="F12" s="15">
        <v>6.75</v>
      </c>
      <c r="G12" s="15"/>
      <c r="H12" s="15"/>
      <c r="I12" s="15">
        <f t="shared" si="0"/>
        <v>1512</v>
      </c>
      <c r="J12" s="54"/>
      <c r="K12" s="38"/>
      <c r="L12" s="21"/>
    </row>
    <row r="13" spans="1:12" ht="15">
      <c r="A13" s="53" t="s">
        <v>24</v>
      </c>
      <c r="B13" s="21" t="s">
        <v>105</v>
      </c>
      <c r="C13" s="18" t="s">
        <v>22</v>
      </c>
      <c r="D13" s="14">
        <v>1</v>
      </c>
      <c r="E13" s="15">
        <v>377</v>
      </c>
      <c r="F13" s="15">
        <v>6.85</v>
      </c>
      <c r="G13" s="15"/>
      <c r="H13" s="15"/>
      <c r="I13" s="15">
        <f t="shared" si="0"/>
        <v>2582.45</v>
      </c>
      <c r="J13" s="54"/>
      <c r="K13" s="38"/>
      <c r="L13" s="21"/>
    </row>
    <row r="14" spans="1:12" ht="15">
      <c r="A14" s="53" t="s">
        <v>25</v>
      </c>
      <c r="B14" s="21" t="s">
        <v>99</v>
      </c>
      <c r="C14" s="18" t="s">
        <v>22</v>
      </c>
      <c r="D14" s="14">
        <v>1</v>
      </c>
      <c r="E14" s="15">
        <v>520</v>
      </c>
      <c r="F14" s="15">
        <v>6.2</v>
      </c>
      <c r="G14" s="15"/>
      <c r="H14" s="15"/>
      <c r="I14" s="15">
        <f t="shared" si="0"/>
        <v>3224</v>
      </c>
      <c r="J14" s="54"/>
      <c r="K14" s="38"/>
      <c r="L14" s="21"/>
    </row>
    <row r="15" spans="1:12" ht="15">
      <c r="A15" s="53" t="s">
        <v>26</v>
      </c>
      <c r="B15" s="21" t="s">
        <v>100</v>
      </c>
      <c r="C15" s="18" t="s">
        <v>22</v>
      </c>
      <c r="D15" s="14">
        <v>1</v>
      </c>
      <c r="E15" s="15">
        <v>225</v>
      </c>
      <c r="F15" s="15">
        <v>4.06</v>
      </c>
      <c r="G15" s="15"/>
      <c r="H15" s="15"/>
      <c r="I15" s="15">
        <f t="shared" si="0"/>
        <v>913.4999999999999</v>
      </c>
      <c r="J15" s="54"/>
      <c r="K15" s="38"/>
      <c r="L15" s="21"/>
    </row>
    <row r="16" spans="1:12" ht="15">
      <c r="A16" s="53" t="s">
        <v>27</v>
      </c>
      <c r="B16" s="21" t="s">
        <v>101</v>
      </c>
      <c r="C16" s="18" t="s">
        <v>22</v>
      </c>
      <c r="D16" s="14">
        <v>1</v>
      </c>
      <c r="E16" s="15">
        <v>224</v>
      </c>
      <c r="F16" s="15">
        <v>6.04</v>
      </c>
      <c r="G16" s="15"/>
      <c r="H16" s="15"/>
      <c r="I16" s="15">
        <f t="shared" si="0"/>
        <v>1352.96</v>
      </c>
      <c r="J16" s="54"/>
      <c r="K16" s="38"/>
      <c r="L16" s="21"/>
    </row>
    <row r="17" spans="1:12" ht="15">
      <c r="A17" s="53" t="s">
        <v>28</v>
      </c>
      <c r="B17" s="21" t="s">
        <v>102</v>
      </c>
      <c r="C17" s="18" t="s">
        <v>22</v>
      </c>
      <c r="D17" s="14">
        <v>1</v>
      </c>
      <c r="E17" s="15">
        <v>93</v>
      </c>
      <c r="F17" s="15">
        <v>7</v>
      </c>
      <c r="G17" s="15"/>
      <c r="H17" s="15"/>
      <c r="I17" s="15">
        <f t="shared" si="0"/>
        <v>651</v>
      </c>
      <c r="J17" s="54"/>
      <c r="K17" s="38"/>
      <c r="L17" s="21"/>
    </row>
    <row r="18" spans="1:12" ht="15">
      <c r="A18" s="53" t="s">
        <v>29</v>
      </c>
      <c r="B18" s="21" t="s">
        <v>103</v>
      </c>
      <c r="C18" s="18" t="s">
        <v>22</v>
      </c>
      <c r="D18" s="14">
        <v>1</v>
      </c>
      <c r="E18" s="15">
        <v>254</v>
      </c>
      <c r="F18" s="15">
        <v>5</v>
      </c>
      <c r="G18" s="15"/>
      <c r="H18" s="15"/>
      <c r="I18" s="15">
        <f t="shared" si="0"/>
        <v>1270</v>
      </c>
      <c r="J18" s="54"/>
      <c r="K18" s="38"/>
      <c r="L18" s="21"/>
    </row>
    <row r="19" spans="1:12" ht="15">
      <c r="A19" s="53" t="s">
        <v>30</v>
      </c>
      <c r="B19" s="21" t="s">
        <v>104</v>
      </c>
      <c r="C19" s="18" t="s">
        <v>22</v>
      </c>
      <c r="D19" s="14">
        <v>1</v>
      </c>
      <c r="E19" s="15">
        <v>366.5</v>
      </c>
      <c r="F19" s="15">
        <v>7.45</v>
      </c>
      <c r="G19" s="15"/>
      <c r="H19" s="15"/>
      <c r="I19" s="15">
        <f t="shared" si="0"/>
        <v>2730.425</v>
      </c>
      <c r="J19" s="54"/>
      <c r="K19" s="38"/>
      <c r="L19" s="21"/>
    </row>
    <row r="20" spans="1:12" ht="15">
      <c r="A20" s="53"/>
      <c r="B20" s="21"/>
      <c r="C20" s="18"/>
      <c r="D20" s="14"/>
      <c r="E20" s="15"/>
      <c r="F20" s="15"/>
      <c r="G20" s="15"/>
      <c r="H20" s="15"/>
      <c r="I20" s="16">
        <f>SUM(I10:I19)</f>
        <v>18110.635</v>
      </c>
      <c r="J20" s="54"/>
      <c r="K20" s="46" t="e">
        <f>#REF!</f>
        <v>#REF!</v>
      </c>
      <c r="L20" s="32" t="e">
        <f>I20*K20</f>
        <v>#REF!</v>
      </c>
    </row>
    <row r="21" spans="1:12" ht="15">
      <c r="A21" s="53" t="s">
        <v>18</v>
      </c>
      <c r="B21" s="17" t="s">
        <v>31</v>
      </c>
      <c r="C21" s="18"/>
      <c r="D21" s="14"/>
      <c r="E21" s="15"/>
      <c r="F21" s="15"/>
      <c r="G21" s="15"/>
      <c r="H21" s="15"/>
      <c r="I21" s="34"/>
      <c r="J21" s="54"/>
      <c r="K21" s="46"/>
      <c r="L21" s="32"/>
    </row>
    <row r="22" spans="1:12" ht="15">
      <c r="A22" s="53" t="s">
        <v>19</v>
      </c>
      <c r="B22" s="17" t="s">
        <v>106</v>
      </c>
      <c r="C22" s="13" t="s">
        <v>21</v>
      </c>
      <c r="D22" s="14"/>
      <c r="E22" s="15"/>
      <c r="F22" s="15"/>
      <c r="G22" s="15"/>
      <c r="H22" s="15"/>
      <c r="I22" s="15"/>
      <c r="J22" s="54"/>
      <c r="K22" s="38"/>
      <c r="L22" s="32"/>
    </row>
    <row r="23" spans="1:12" ht="45" customHeight="1">
      <c r="A23" s="53" t="s">
        <v>20</v>
      </c>
      <c r="B23" s="191" t="s">
        <v>107</v>
      </c>
      <c r="C23" s="192"/>
      <c r="D23" s="192"/>
      <c r="E23" s="192"/>
      <c r="F23" s="192"/>
      <c r="G23" s="192"/>
      <c r="H23" s="192"/>
      <c r="I23" s="193"/>
      <c r="J23" s="54"/>
      <c r="K23" s="38"/>
      <c r="L23" s="32"/>
    </row>
    <row r="24" spans="1:12" ht="15">
      <c r="A24" s="53" t="s">
        <v>33</v>
      </c>
      <c r="B24" s="21" t="s">
        <v>96</v>
      </c>
      <c r="C24" s="18" t="s">
        <v>32</v>
      </c>
      <c r="D24" s="14">
        <v>1</v>
      </c>
      <c r="E24" s="15">
        <v>430</v>
      </c>
      <c r="F24" s="15">
        <v>5.5</v>
      </c>
      <c r="G24" s="15">
        <v>0.2</v>
      </c>
      <c r="H24" s="15">
        <v>1.3</v>
      </c>
      <c r="I24" s="15">
        <v>5</v>
      </c>
      <c r="J24" s="54">
        <f>D24*E24*F24*G24*H24*I24</f>
        <v>3074.5</v>
      </c>
      <c r="K24" s="38"/>
      <c r="L24" s="32"/>
    </row>
    <row r="25" spans="1:12" ht="15">
      <c r="A25" s="53" t="s">
        <v>34</v>
      </c>
      <c r="B25" s="21" t="s">
        <v>97</v>
      </c>
      <c r="C25" s="18" t="s">
        <v>32</v>
      </c>
      <c r="D25" s="14">
        <v>1</v>
      </c>
      <c r="E25" s="15">
        <v>193.5</v>
      </c>
      <c r="F25" s="15">
        <v>7.8</v>
      </c>
      <c r="G25" s="15">
        <v>0.2</v>
      </c>
      <c r="H25" s="15">
        <v>1.3</v>
      </c>
      <c r="I25" s="15">
        <v>5</v>
      </c>
      <c r="J25" s="54">
        <f aca="true" t="shared" si="1" ref="J25:J33">D25*E25*F25*G25*H25*I25</f>
        <v>1962.0900000000001</v>
      </c>
      <c r="K25" s="38"/>
      <c r="L25" s="32"/>
    </row>
    <row r="26" spans="1:12" ht="15">
      <c r="A26" s="53" t="s">
        <v>35</v>
      </c>
      <c r="B26" s="21" t="s">
        <v>98</v>
      </c>
      <c r="C26" s="18" t="s">
        <v>32</v>
      </c>
      <c r="D26" s="14">
        <v>1</v>
      </c>
      <c r="E26" s="15">
        <v>224</v>
      </c>
      <c r="F26" s="15">
        <v>6.75</v>
      </c>
      <c r="G26" s="15">
        <v>0.2</v>
      </c>
      <c r="H26" s="15">
        <v>1.3</v>
      </c>
      <c r="I26" s="15">
        <v>5</v>
      </c>
      <c r="J26" s="54">
        <f t="shared" si="1"/>
        <v>1965.6000000000004</v>
      </c>
      <c r="K26" s="38"/>
      <c r="L26" s="32"/>
    </row>
    <row r="27" spans="1:12" ht="15">
      <c r="A27" s="53" t="s">
        <v>36</v>
      </c>
      <c r="B27" s="21" t="s">
        <v>105</v>
      </c>
      <c r="C27" s="18" t="s">
        <v>32</v>
      </c>
      <c r="D27" s="14">
        <v>1</v>
      </c>
      <c r="E27" s="15">
        <v>377</v>
      </c>
      <c r="F27" s="15">
        <v>6.85</v>
      </c>
      <c r="G27" s="15">
        <v>0.2</v>
      </c>
      <c r="H27" s="15">
        <v>1.3</v>
      </c>
      <c r="I27" s="15">
        <v>5</v>
      </c>
      <c r="J27" s="54">
        <f t="shared" si="1"/>
        <v>3357.185</v>
      </c>
      <c r="K27" s="38"/>
      <c r="L27" s="32"/>
    </row>
    <row r="28" spans="1:12" ht="15">
      <c r="A28" s="53" t="s">
        <v>37</v>
      </c>
      <c r="B28" s="21" t="s">
        <v>99</v>
      </c>
      <c r="C28" s="18" t="s">
        <v>32</v>
      </c>
      <c r="D28" s="14">
        <v>1</v>
      </c>
      <c r="E28" s="15">
        <v>520</v>
      </c>
      <c r="F28" s="15">
        <v>6.2</v>
      </c>
      <c r="G28" s="15">
        <v>0.2</v>
      </c>
      <c r="H28" s="15">
        <v>1.3</v>
      </c>
      <c r="I28" s="15">
        <v>5</v>
      </c>
      <c r="J28" s="54">
        <f t="shared" si="1"/>
        <v>4191.200000000001</v>
      </c>
      <c r="K28" s="38"/>
      <c r="L28" s="32"/>
    </row>
    <row r="29" spans="1:12" ht="15">
      <c r="A29" s="53" t="s">
        <v>38</v>
      </c>
      <c r="B29" s="21" t="s">
        <v>100</v>
      </c>
      <c r="C29" s="18" t="s">
        <v>32</v>
      </c>
      <c r="D29" s="14">
        <v>1</v>
      </c>
      <c r="E29" s="15">
        <v>225</v>
      </c>
      <c r="F29" s="15">
        <v>4.06</v>
      </c>
      <c r="G29" s="15">
        <v>0.2</v>
      </c>
      <c r="H29" s="15">
        <v>1.3</v>
      </c>
      <c r="I29" s="15">
        <v>5</v>
      </c>
      <c r="J29" s="54">
        <f t="shared" si="1"/>
        <v>1187.55</v>
      </c>
      <c r="K29" s="38"/>
      <c r="L29" s="32"/>
    </row>
    <row r="30" spans="1:12" ht="15">
      <c r="A30" s="53" t="s">
        <v>39</v>
      </c>
      <c r="B30" s="21" t="s">
        <v>101</v>
      </c>
      <c r="C30" s="18" t="s">
        <v>32</v>
      </c>
      <c r="D30" s="14">
        <v>1</v>
      </c>
      <c r="E30" s="15">
        <v>224</v>
      </c>
      <c r="F30" s="15">
        <v>6.04</v>
      </c>
      <c r="G30" s="15">
        <v>0.2</v>
      </c>
      <c r="H30" s="15">
        <v>1.3</v>
      </c>
      <c r="I30" s="15">
        <v>5</v>
      </c>
      <c r="J30" s="54">
        <f t="shared" si="1"/>
        <v>1758.8480000000004</v>
      </c>
      <c r="K30" s="38"/>
      <c r="L30" s="32"/>
    </row>
    <row r="31" spans="1:12" ht="15">
      <c r="A31" s="53" t="s">
        <v>40</v>
      </c>
      <c r="B31" s="21" t="s">
        <v>102</v>
      </c>
      <c r="C31" s="18" t="s">
        <v>32</v>
      </c>
      <c r="D31" s="14">
        <v>1</v>
      </c>
      <c r="E31" s="15">
        <v>93</v>
      </c>
      <c r="F31" s="15">
        <v>7</v>
      </c>
      <c r="G31" s="15">
        <v>0.2</v>
      </c>
      <c r="H31" s="15">
        <v>1.3</v>
      </c>
      <c r="I31" s="15">
        <v>5</v>
      </c>
      <c r="J31" s="54">
        <f t="shared" si="1"/>
        <v>846.3000000000001</v>
      </c>
      <c r="K31" s="38"/>
      <c r="L31" s="32"/>
    </row>
    <row r="32" spans="1:12" ht="15">
      <c r="A32" s="53" t="s">
        <v>41</v>
      </c>
      <c r="B32" s="21" t="s">
        <v>103</v>
      </c>
      <c r="C32" s="18" t="s">
        <v>32</v>
      </c>
      <c r="D32" s="14">
        <v>1</v>
      </c>
      <c r="E32" s="15">
        <v>254</v>
      </c>
      <c r="F32" s="15">
        <v>5</v>
      </c>
      <c r="G32" s="15">
        <v>0.2</v>
      </c>
      <c r="H32" s="15">
        <v>1.3</v>
      </c>
      <c r="I32" s="15">
        <v>5</v>
      </c>
      <c r="J32" s="54">
        <f t="shared" si="1"/>
        <v>1651</v>
      </c>
      <c r="K32" s="38"/>
      <c r="L32" s="32"/>
    </row>
    <row r="33" spans="1:12" ht="15">
      <c r="A33" s="53" t="s">
        <v>42</v>
      </c>
      <c r="B33" s="21" t="s">
        <v>104</v>
      </c>
      <c r="C33" s="18" t="s">
        <v>32</v>
      </c>
      <c r="D33" s="14">
        <v>1</v>
      </c>
      <c r="E33" s="15">
        <v>366.5</v>
      </c>
      <c r="F33" s="15">
        <v>7.45</v>
      </c>
      <c r="G33" s="15">
        <v>0.2</v>
      </c>
      <c r="H33" s="15">
        <v>1.3</v>
      </c>
      <c r="I33" s="15">
        <v>5</v>
      </c>
      <c r="J33" s="54">
        <f t="shared" si="1"/>
        <v>3549.5525000000002</v>
      </c>
      <c r="K33" s="38"/>
      <c r="L33" s="32"/>
    </row>
    <row r="34" spans="1:12" ht="15">
      <c r="A34" s="53"/>
      <c r="B34" s="17" t="s">
        <v>31</v>
      </c>
      <c r="C34" s="13"/>
      <c r="D34" s="14"/>
      <c r="E34" s="15"/>
      <c r="F34" s="15"/>
      <c r="G34" s="15"/>
      <c r="H34" s="15"/>
      <c r="I34" s="16"/>
      <c r="J34" s="55">
        <f>SUM(J24:J33)</f>
        <v>23543.825500000003</v>
      </c>
      <c r="K34" s="47" t="e">
        <f>#REF!</f>
        <v>#REF!</v>
      </c>
      <c r="L34" s="32" t="e">
        <f>J34*K34</f>
        <v>#REF!</v>
      </c>
    </row>
    <row r="35" spans="1:12" ht="24.75" customHeight="1">
      <c r="A35" s="56" t="s">
        <v>43</v>
      </c>
      <c r="B35" s="194" t="s">
        <v>130</v>
      </c>
      <c r="C35" s="194"/>
      <c r="D35" s="194"/>
      <c r="E35" s="194"/>
      <c r="F35" s="194"/>
      <c r="G35" s="194"/>
      <c r="H35" s="194"/>
      <c r="I35" s="195"/>
      <c r="J35" s="57"/>
      <c r="K35" s="38"/>
      <c r="L35" s="32"/>
    </row>
    <row r="36" spans="1:12" ht="15">
      <c r="A36" s="53" t="s">
        <v>44</v>
      </c>
      <c r="B36" s="21" t="s">
        <v>96</v>
      </c>
      <c r="C36" s="18" t="s">
        <v>22</v>
      </c>
      <c r="D36" s="14">
        <v>1</v>
      </c>
      <c r="E36" s="15">
        <v>430</v>
      </c>
      <c r="F36" s="15">
        <v>5.5</v>
      </c>
      <c r="G36" s="15"/>
      <c r="H36" s="15"/>
      <c r="I36" s="15">
        <f aca="true" t="shared" si="2" ref="I36:I45">D36*E36*F36</f>
        <v>2365</v>
      </c>
      <c r="J36" s="58"/>
      <c r="K36" s="38"/>
      <c r="L36" s="32"/>
    </row>
    <row r="37" spans="1:12" ht="15">
      <c r="A37" s="53" t="s">
        <v>45</v>
      </c>
      <c r="B37" s="21" t="s">
        <v>97</v>
      </c>
      <c r="C37" s="18" t="s">
        <v>22</v>
      </c>
      <c r="D37" s="14">
        <v>1</v>
      </c>
      <c r="E37" s="15">
        <v>193.5</v>
      </c>
      <c r="F37" s="15">
        <v>7.8</v>
      </c>
      <c r="G37" s="15"/>
      <c r="H37" s="15"/>
      <c r="I37" s="15">
        <f t="shared" si="2"/>
        <v>1509.3</v>
      </c>
      <c r="J37" s="58"/>
      <c r="K37" s="38"/>
      <c r="L37" s="32"/>
    </row>
    <row r="38" spans="1:12" ht="15">
      <c r="A38" s="53" t="s">
        <v>46</v>
      </c>
      <c r="B38" s="21" t="s">
        <v>98</v>
      </c>
      <c r="C38" s="18" t="s">
        <v>22</v>
      </c>
      <c r="D38" s="14">
        <v>1</v>
      </c>
      <c r="E38" s="15">
        <v>224</v>
      </c>
      <c r="F38" s="15">
        <v>6.75</v>
      </c>
      <c r="G38" s="15"/>
      <c r="H38" s="15"/>
      <c r="I38" s="15">
        <f t="shared" si="2"/>
        <v>1512</v>
      </c>
      <c r="J38" s="58"/>
      <c r="K38" s="38"/>
      <c r="L38" s="32"/>
    </row>
    <row r="39" spans="1:12" ht="15">
      <c r="A39" s="53" t="s">
        <v>47</v>
      </c>
      <c r="B39" s="21" t="s">
        <v>105</v>
      </c>
      <c r="C39" s="18" t="s">
        <v>22</v>
      </c>
      <c r="D39" s="14">
        <v>1</v>
      </c>
      <c r="E39" s="15">
        <v>377</v>
      </c>
      <c r="F39" s="15">
        <v>6.85</v>
      </c>
      <c r="G39" s="15"/>
      <c r="H39" s="15"/>
      <c r="I39" s="15">
        <f t="shared" si="2"/>
        <v>2582.45</v>
      </c>
      <c r="J39" s="58"/>
      <c r="K39" s="38"/>
      <c r="L39" s="32"/>
    </row>
    <row r="40" spans="1:12" ht="15">
      <c r="A40" s="53" t="s">
        <v>48</v>
      </c>
      <c r="B40" s="21" t="s">
        <v>99</v>
      </c>
      <c r="C40" s="18" t="s">
        <v>22</v>
      </c>
      <c r="D40" s="14">
        <v>1</v>
      </c>
      <c r="E40" s="15">
        <v>520</v>
      </c>
      <c r="F40" s="15">
        <v>6.2</v>
      </c>
      <c r="G40" s="15"/>
      <c r="H40" s="15"/>
      <c r="I40" s="15">
        <f t="shared" si="2"/>
        <v>3224</v>
      </c>
      <c r="J40" s="58"/>
      <c r="K40" s="38"/>
      <c r="L40" s="32"/>
    </row>
    <row r="41" spans="1:12" ht="15">
      <c r="A41" s="53" t="s">
        <v>49</v>
      </c>
      <c r="B41" s="21" t="s">
        <v>100</v>
      </c>
      <c r="C41" s="18" t="s">
        <v>22</v>
      </c>
      <c r="D41" s="14">
        <v>1</v>
      </c>
      <c r="E41" s="15">
        <v>225</v>
      </c>
      <c r="F41" s="15">
        <v>4.06</v>
      </c>
      <c r="G41" s="15"/>
      <c r="H41" s="15"/>
      <c r="I41" s="15">
        <f t="shared" si="2"/>
        <v>913.4999999999999</v>
      </c>
      <c r="J41" s="58"/>
      <c r="K41" s="38"/>
      <c r="L41" s="32"/>
    </row>
    <row r="42" spans="1:12" ht="15">
      <c r="A42" s="53" t="s">
        <v>50</v>
      </c>
      <c r="B42" s="21" t="s">
        <v>101</v>
      </c>
      <c r="C42" s="18" t="s">
        <v>22</v>
      </c>
      <c r="D42" s="14">
        <v>1</v>
      </c>
      <c r="E42" s="15">
        <v>224</v>
      </c>
      <c r="F42" s="15">
        <v>6.04</v>
      </c>
      <c r="G42" s="15"/>
      <c r="H42" s="15"/>
      <c r="I42" s="15">
        <f t="shared" si="2"/>
        <v>1352.96</v>
      </c>
      <c r="J42" s="58"/>
      <c r="K42" s="38"/>
      <c r="L42" s="32"/>
    </row>
    <row r="43" spans="1:12" ht="15">
      <c r="A43" s="53" t="s">
        <v>51</v>
      </c>
      <c r="B43" s="21" t="s">
        <v>102</v>
      </c>
      <c r="C43" s="18" t="s">
        <v>22</v>
      </c>
      <c r="D43" s="14">
        <v>1</v>
      </c>
      <c r="E43" s="15">
        <v>93</v>
      </c>
      <c r="F43" s="15">
        <v>7</v>
      </c>
      <c r="G43" s="15"/>
      <c r="H43" s="15"/>
      <c r="I43" s="15">
        <f t="shared" si="2"/>
        <v>651</v>
      </c>
      <c r="J43" s="58"/>
      <c r="K43" s="38"/>
      <c r="L43" s="32"/>
    </row>
    <row r="44" spans="1:12" ht="15">
      <c r="A44" s="53" t="s">
        <v>52</v>
      </c>
      <c r="B44" s="21" t="s">
        <v>103</v>
      </c>
      <c r="C44" s="18" t="s">
        <v>22</v>
      </c>
      <c r="D44" s="14">
        <v>1</v>
      </c>
      <c r="E44" s="15">
        <v>254</v>
      </c>
      <c r="F44" s="15">
        <v>5</v>
      </c>
      <c r="G44" s="15"/>
      <c r="H44" s="15"/>
      <c r="I44" s="15">
        <f t="shared" si="2"/>
        <v>1270</v>
      </c>
      <c r="J44" s="58"/>
      <c r="K44" s="38"/>
      <c r="L44" s="32"/>
    </row>
    <row r="45" spans="1:12" ht="15">
      <c r="A45" s="53" t="s">
        <v>53</v>
      </c>
      <c r="B45" s="21" t="s">
        <v>104</v>
      </c>
      <c r="C45" s="18" t="s">
        <v>22</v>
      </c>
      <c r="D45" s="14">
        <v>1</v>
      </c>
      <c r="E45" s="15">
        <v>366.5</v>
      </c>
      <c r="F45" s="15">
        <v>7.45</v>
      </c>
      <c r="G45" s="15"/>
      <c r="H45" s="15"/>
      <c r="I45" s="15">
        <f t="shared" si="2"/>
        <v>2730.425</v>
      </c>
      <c r="J45" s="58"/>
      <c r="K45" s="38"/>
      <c r="L45" s="32"/>
    </row>
    <row r="46" spans="1:12" ht="15">
      <c r="A46" s="59"/>
      <c r="B46" s="17" t="s">
        <v>31</v>
      </c>
      <c r="C46" s="21"/>
      <c r="D46" s="21"/>
      <c r="E46" s="21"/>
      <c r="F46" s="21"/>
      <c r="G46" s="21"/>
      <c r="H46" s="21"/>
      <c r="I46" s="33">
        <f>SUM(I36:I45)</f>
        <v>18110.635</v>
      </c>
      <c r="J46" s="58"/>
      <c r="K46" s="38" t="e">
        <f>#REF!</f>
        <v>#REF!</v>
      </c>
      <c r="L46" s="32" t="e">
        <f>I46*K46</f>
        <v>#REF!</v>
      </c>
    </row>
    <row r="47" spans="1:12" ht="15">
      <c r="A47" s="60" t="s">
        <v>54</v>
      </c>
      <c r="B47" s="35" t="s">
        <v>108</v>
      </c>
      <c r="C47" s="21"/>
      <c r="D47" s="21"/>
      <c r="E47" s="21"/>
      <c r="F47" s="21"/>
      <c r="G47" s="21"/>
      <c r="H47" s="21"/>
      <c r="I47" s="21"/>
      <c r="J47" s="58"/>
      <c r="K47" s="38"/>
      <c r="L47" s="32"/>
    </row>
    <row r="48" spans="1:12" ht="37.5" customHeight="1">
      <c r="A48" s="61" t="s">
        <v>55</v>
      </c>
      <c r="B48" s="199" t="s">
        <v>134</v>
      </c>
      <c r="C48" s="200"/>
      <c r="D48" s="200"/>
      <c r="E48" s="200"/>
      <c r="F48" s="200"/>
      <c r="G48" s="200"/>
      <c r="H48" s="200"/>
      <c r="I48" s="201"/>
      <c r="J48" s="57"/>
      <c r="K48" s="38"/>
      <c r="L48" s="32"/>
    </row>
    <row r="49" spans="1:12" ht="15">
      <c r="A49" s="59" t="s">
        <v>56</v>
      </c>
      <c r="B49" s="21" t="s">
        <v>96</v>
      </c>
      <c r="C49" s="18" t="s">
        <v>22</v>
      </c>
      <c r="D49" s="14">
        <v>1</v>
      </c>
      <c r="E49" s="15">
        <v>430</v>
      </c>
      <c r="F49" s="15">
        <v>5.5</v>
      </c>
      <c r="G49" s="15"/>
      <c r="H49" s="15"/>
      <c r="I49" s="15">
        <f aca="true" t="shared" si="3" ref="I49:I58">D49*E49*F49</f>
        <v>2365</v>
      </c>
      <c r="J49" s="58"/>
      <c r="K49" s="38"/>
      <c r="L49" s="32"/>
    </row>
    <row r="50" spans="1:12" ht="15">
      <c r="A50" s="59" t="s">
        <v>57</v>
      </c>
      <c r="B50" s="21" t="s">
        <v>97</v>
      </c>
      <c r="C50" s="18" t="s">
        <v>22</v>
      </c>
      <c r="D50" s="14">
        <v>1</v>
      </c>
      <c r="E50" s="15">
        <v>193.5</v>
      </c>
      <c r="F50" s="15">
        <v>7.8</v>
      </c>
      <c r="G50" s="15"/>
      <c r="H50" s="15"/>
      <c r="I50" s="15">
        <f t="shared" si="3"/>
        <v>1509.3</v>
      </c>
      <c r="J50" s="58"/>
      <c r="K50" s="38"/>
      <c r="L50" s="32"/>
    </row>
    <row r="51" spans="1:12" ht="15">
      <c r="A51" s="59" t="s">
        <v>58</v>
      </c>
      <c r="B51" s="21" t="s">
        <v>98</v>
      </c>
      <c r="C51" s="18" t="s">
        <v>22</v>
      </c>
      <c r="D51" s="14">
        <v>1</v>
      </c>
      <c r="E51" s="15">
        <v>224</v>
      </c>
      <c r="F51" s="15">
        <v>6.75</v>
      </c>
      <c r="G51" s="15"/>
      <c r="H51" s="15"/>
      <c r="I51" s="15">
        <f t="shared" si="3"/>
        <v>1512</v>
      </c>
      <c r="J51" s="58"/>
      <c r="K51" s="38"/>
      <c r="L51" s="32"/>
    </row>
    <row r="52" spans="1:12" ht="15">
      <c r="A52" s="59" t="s">
        <v>59</v>
      </c>
      <c r="B52" s="21" t="s">
        <v>105</v>
      </c>
      <c r="C52" s="18" t="s">
        <v>22</v>
      </c>
      <c r="D52" s="14">
        <v>1</v>
      </c>
      <c r="E52" s="15">
        <v>377</v>
      </c>
      <c r="F52" s="15">
        <v>6.85</v>
      </c>
      <c r="G52" s="15"/>
      <c r="H52" s="15"/>
      <c r="I52" s="15">
        <f t="shared" si="3"/>
        <v>2582.45</v>
      </c>
      <c r="J52" s="58"/>
      <c r="K52" s="38"/>
      <c r="L52" s="32"/>
    </row>
    <row r="53" spans="1:12" ht="15">
      <c r="A53" s="59" t="s">
        <v>60</v>
      </c>
      <c r="B53" s="21" t="s">
        <v>99</v>
      </c>
      <c r="C53" s="18" t="s">
        <v>22</v>
      </c>
      <c r="D53" s="14">
        <v>1</v>
      </c>
      <c r="E53" s="15">
        <v>520</v>
      </c>
      <c r="F53" s="15">
        <v>6.2</v>
      </c>
      <c r="G53" s="15"/>
      <c r="H53" s="15"/>
      <c r="I53" s="15">
        <f t="shared" si="3"/>
        <v>3224</v>
      </c>
      <c r="J53" s="58"/>
      <c r="K53" s="38"/>
      <c r="L53" s="32"/>
    </row>
    <row r="54" spans="1:12" ht="15">
      <c r="A54" s="59" t="s">
        <v>61</v>
      </c>
      <c r="B54" s="21" t="s">
        <v>100</v>
      </c>
      <c r="C54" s="18" t="s">
        <v>22</v>
      </c>
      <c r="D54" s="14">
        <v>1</v>
      </c>
      <c r="E54" s="15">
        <v>225</v>
      </c>
      <c r="F54" s="15">
        <v>4.06</v>
      </c>
      <c r="G54" s="15"/>
      <c r="H54" s="15"/>
      <c r="I54" s="15">
        <f t="shared" si="3"/>
        <v>913.4999999999999</v>
      </c>
      <c r="J54" s="58"/>
      <c r="K54" s="38"/>
      <c r="L54" s="32"/>
    </row>
    <row r="55" spans="1:12" ht="15">
      <c r="A55" s="59" t="s">
        <v>62</v>
      </c>
      <c r="B55" s="21" t="s">
        <v>101</v>
      </c>
      <c r="C55" s="18" t="s">
        <v>22</v>
      </c>
      <c r="D55" s="14">
        <v>1</v>
      </c>
      <c r="E55" s="15">
        <v>224</v>
      </c>
      <c r="F55" s="15">
        <v>6.04</v>
      </c>
      <c r="G55" s="15"/>
      <c r="H55" s="15"/>
      <c r="I55" s="15">
        <f t="shared" si="3"/>
        <v>1352.96</v>
      </c>
      <c r="J55" s="58"/>
      <c r="K55" s="38"/>
      <c r="L55" s="32"/>
    </row>
    <row r="56" spans="1:12" ht="15">
      <c r="A56" s="59" t="s">
        <v>63</v>
      </c>
      <c r="B56" s="21" t="s">
        <v>102</v>
      </c>
      <c r="C56" s="18" t="s">
        <v>22</v>
      </c>
      <c r="D56" s="14">
        <v>1</v>
      </c>
      <c r="E56" s="15">
        <v>93</v>
      </c>
      <c r="F56" s="15">
        <v>7</v>
      </c>
      <c r="G56" s="15"/>
      <c r="H56" s="15"/>
      <c r="I56" s="15">
        <f t="shared" si="3"/>
        <v>651</v>
      </c>
      <c r="J56" s="58"/>
      <c r="K56" s="38"/>
      <c r="L56" s="32"/>
    </row>
    <row r="57" spans="1:12" ht="15">
      <c r="A57" s="59" t="s">
        <v>64</v>
      </c>
      <c r="B57" s="21" t="s">
        <v>103</v>
      </c>
      <c r="C57" s="18" t="s">
        <v>22</v>
      </c>
      <c r="D57" s="14">
        <v>1</v>
      </c>
      <c r="E57" s="15">
        <v>254</v>
      </c>
      <c r="F57" s="15">
        <v>5</v>
      </c>
      <c r="G57" s="15"/>
      <c r="H57" s="15"/>
      <c r="I57" s="15">
        <f t="shared" si="3"/>
        <v>1270</v>
      </c>
      <c r="J57" s="58"/>
      <c r="K57" s="38"/>
      <c r="L57" s="32"/>
    </row>
    <row r="58" spans="1:12" ht="15">
      <c r="A58" s="59" t="s">
        <v>65</v>
      </c>
      <c r="B58" s="21" t="s">
        <v>104</v>
      </c>
      <c r="C58" s="18" t="s">
        <v>22</v>
      </c>
      <c r="D58" s="14">
        <v>1</v>
      </c>
      <c r="E58" s="15">
        <v>366.5</v>
      </c>
      <c r="F58" s="15">
        <v>7.45</v>
      </c>
      <c r="G58" s="15"/>
      <c r="H58" s="15"/>
      <c r="I58" s="15">
        <f t="shared" si="3"/>
        <v>2730.425</v>
      </c>
      <c r="J58" s="58"/>
      <c r="K58" s="38"/>
      <c r="L58" s="32"/>
    </row>
    <row r="59" spans="1:12" ht="15">
      <c r="A59" s="59" t="s">
        <v>66</v>
      </c>
      <c r="B59" s="17" t="s">
        <v>31</v>
      </c>
      <c r="C59" s="21"/>
      <c r="D59" s="21"/>
      <c r="E59" s="21"/>
      <c r="F59" s="21"/>
      <c r="G59" s="21"/>
      <c r="H59" s="21"/>
      <c r="I59" s="33">
        <f>SUM(I49:I58)</f>
        <v>18110.635</v>
      </c>
      <c r="J59" s="58"/>
      <c r="K59" s="38">
        <v>47.94</v>
      </c>
      <c r="L59" s="32">
        <f>I59*K59</f>
        <v>868223.8418999999</v>
      </c>
    </row>
    <row r="60" spans="1:12" ht="29.25" customHeight="1">
      <c r="A60" s="62" t="s">
        <v>67</v>
      </c>
      <c r="B60" s="196" t="s">
        <v>131</v>
      </c>
      <c r="C60" s="197"/>
      <c r="D60" s="197"/>
      <c r="E60" s="197"/>
      <c r="F60" s="197"/>
      <c r="G60" s="197"/>
      <c r="H60" s="197"/>
      <c r="I60" s="198"/>
      <c r="J60" s="57"/>
      <c r="K60" s="38"/>
      <c r="L60" s="32"/>
    </row>
    <row r="61" spans="1:12" ht="15">
      <c r="A61" s="59" t="s">
        <v>68</v>
      </c>
      <c r="B61" s="37" t="s">
        <v>109</v>
      </c>
      <c r="C61" s="21"/>
      <c r="D61" s="21"/>
      <c r="E61" s="21"/>
      <c r="F61" s="21"/>
      <c r="G61" s="21"/>
      <c r="H61" s="21"/>
      <c r="I61" s="21"/>
      <c r="J61" s="58"/>
      <c r="K61" s="38"/>
      <c r="L61" s="32"/>
    </row>
    <row r="62" spans="1:12" ht="15">
      <c r="A62" s="59" t="s">
        <v>69</v>
      </c>
      <c r="B62" s="21" t="s">
        <v>96</v>
      </c>
      <c r="C62" s="18" t="s">
        <v>22</v>
      </c>
      <c r="D62" s="14">
        <v>1</v>
      </c>
      <c r="E62" s="36">
        <v>2</v>
      </c>
      <c r="F62" s="15">
        <v>430</v>
      </c>
      <c r="G62" s="15"/>
      <c r="H62" s="15"/>
      <c r="I62" s="15">
        <f>E62*F62</f>
        <v>860</v>
      </c>
      <c r="J62" s="58"/>
      <c r="K62" s="38"/>
      <c r="L62" s="32"/>
    </row>
    <row r="63" spans="1:12" ht="15">
      <c r="A63" s="59" t="s">
        <v>70</v>
      </c>
      <c r="B63" s="21" t="s">
        <v>97</v>
      </c>
      <c r="C63" s="18" t="s">
        <v>22</v>
      </c>
      <c r="D63" s="14">
        <v>1</v>
      </c>
      <c r="E63" s="36">
        <v>2</v>
      </c>
      <c r="F63" s="15">
        <v>193.5</v>
      </c>
      <c r="G63" s="15"/>
      <c r="H63" s="15"/>
      <c r="I63" s="15">
        <f aca="true" t="shared" si="4" ref="I63:I71">E63*F63</f>
        <v>387</v>
      </c>
      <c r="J63" s="58"/>
      <c r="K63" s="38"/>
      <c r="L63" s="32"/>
    </row>
    <row r="64" spans="1:12" ht="15">
      <c r="A64" s="59" t="s">
        <v>71</v>
      </c>
      <c r="B64" s="21" t="s">
        <v>98</v>
      </c>
      <c r="C64" s="18" t="s">
        <v>22</v>
      </c>
      <c r="D64" s="14">
        <v>1</v>
      </c>
      <c r="E64" s="36">
        <v>2</v>
      </c>
      <c r="F64" s="15">
        <v>224</v>
      </c>
      <c r="G64" s="15"/>
      <c r="H64" s="15"/>
      <c r="I64" s="15">
        <f t="shared" si="4"/>
        <v>448</v>
      </c>
      <c r="J64" s="58"/>
      <c r="K64" s="38"/>
      <c r="L64" s="32"/>
    </row>
    <row r="65" spans="1:12" ht="15">
      <c r="A65" s="59" t="s">
        <v>72</v>
      </c>
      <c r="B65" s="21" t="s">
        <v>105</v>
      </c>
      <c r="C65" s="18" t="s">
        <v>22</v>
      </c>
      <c r="D65" s="14">
        <v>1</v>
      </c>
      <c r="E65" s="36">
        <v>2</v>
      </c>
      <c r="F65" s="15">
        <v>377</v>
      </c>
      <c r="G65" s="15"/>
      <c r="H65" s="15"/>
      <c r="I65" s="15">
        <f t="shared" si="4"/>
        <v>754</v>
      </c>
      <c r="J65" s="58"/>
      <c r="K65" s="38"/>
      <c r="L65" s="32"/>
    </row>
    <row r="66" spans="1:12" ht="15">
      <c r="A66" s="59" t="s">
        <v>73</v>
      </c>
      <c r="B66" s="21" t="s">
        <v>99</v>
      </c>
      <c r="C66" s="18" t="s">
        <v>22</v>
      </c>
      <c r="D66" s="14">
        <v>1</v>
      </c>
      <c r="E66" s="36">
        <v>2</v>
      </c>
      <c r="F66" s="15">
        <v>520</v>
      </c>
      <c r="G66" s="15"/>
      <c r="H66" s="15"/>
      <c r="I66" s="15">
        <f t="shared" si="4"/>
        <v>1040</v>
      </c>
      <c r="J66" s="58"/>
      <c r="K66" s="38"/>
      <c r="L66" s="32"/>
    </row>
    <row r="67" spans="1:12" ht="15">
      <c r="A67" s="59" t="s">
        <v>74</v>
      </c>
      <c r="B67" s="21" t="s">
        <v>100</v>
      </c>
      <c r="C67" s="18" t="s">
        <v>22</v>
      </c>
      <c r="D67" s="14">
        <v>1</v>
      </c>
      <c r="E67" s="36">
        <v>2</v>
      </c>
      <c r="F67" s="15">
        <v>225</v>
      </c>
      <c r="G67" s="15"/>
      <c r="H67" s="15"/>
      <c r="I67" s="15">
        <f t="shared" si="4"/>
        <v>450</v>
      </c>
      <c r="J67" s="58"/>
      <c r="K67" s="38"/>
      <c r="L67" s="32"/>
    </row>
    <row r="68" spans="1:12" ht="15">
      <c r="A68" s="59" t="s">
        <v>75</v>
      </c>
      <c r="B68" s="21" t="s">
        <v>101</v>
      </c>
      <c r="C68" s="18" t="s">
        <v>22</v>
      </c>
      <c r="D68" s="14">
        <v>1</v>
      </c>
      <c r="E68" s="36">
        <v>2</v>
      </c>
      <c r="F68" s="15">
        <v>224</v>
      </c>
      <c r="G68" s="15"/>
      <c r="H68" s="15"/>
      <c r="I68" s="15">
        <f t="shared" si="4"/>
        <v>448</v>
      </c>
      <c r="J68" s="58"/>
      <c r="K68" s="38"/>
      <c r="L68" s="32"/>
    </row>
    <row r="69" spans="1:12" ht="15">
      <c r="A69" s="59" t="s">
        <v>76</v>
      </c>
      <c r="B69" s="21" t="s">
        <v>102</v>
      </c>
      <c r="C69" s="18" t="s">
        <v>22</v>
      </c>
      <c r="D69" s="14">
        <v>1</v>
      </c>
      <c r="E69" s="36">
        <v>2</v>
      </c>
      <c r="F69" s="15">
        <v>93</v>
      </c>
      <c r="G69" s="15"/>
      <c r="H69" s="15"/>
      <c r="I69" s="15">
        <f t="shared" si="4"/>
        <v>186</v>
      </c>
      <c r="J69" s="58"/>
      <c r="K69" s="38"/>
      <c r="L69" s="32"/>
    </row>
    <row r="70" spans="1:12" ht="15">
      <c r="A70" s="59" t="s">
        <v>77</v>
      </c>
      <c r="B70" s="21" t="s">
        <v>103</v>
      </c>
      <c r="C70" s="18" t="s">
        <v>22</v>
      </c>
      <c r="D70" s="14">
        <v>1</v>
      </c>
      <c r="E70" s="36">
        <v>2</v>
      </c>
      <c r="F70" s="15">
        <v>254</v>
      </c>
      <c r="G70" s="15"/>
      <c r="H70" s="15"/>
      <c r="I70" s="15">
        <f t="shared" si="4"/>
        <v>508</v>
      </c>
      <c r="J70" s="58"/>
      <c r="K70" s="38"/>
      <c r="L70" s="32"/>
    </row>
    <row r="71" spans="1:12" ht="15">
      <c r="A71" s="59" t="s">
        <v>78</v>
      </c>
      <c r="B71" s="21" t="s">
        <v>104</v>
      </c>
      <c r="C71" s="18" t="s">
        <v>22</v>
      </c>
      <c r="D71" s="14">
        <v>1</v>
      </c>
      <c r="E71" s="36">
        <v>2</v>
      </c>
      <c r="F71" s="15">
        <v>366.5</v>
      </c>
      <c r="G71" s="15"/>
      <c r="H71" s="15"/>
      <c r="I71" s="15">
        <f t="shared" si="4"/>
        <v>733</v>
      </c>
      <c r="J71" s="58"/>
      <c r="K71" s="38"/>
      <c r="L71" s="32"/>
    </row>
    <row r="72" spans="1:12" ht="15">
      <c r="A72" s="59" t="s">
        <v>79</v>
      </c>
      <c r="B72" s="17" t="s">
        <v>31</v>
      </c>
      <c r="C72" s="21"/>
      <c r="D72" s="21"/>
      <c r="E72" s="21"/>
      <c r="F72" s="32">
        <f>SUM(F62:F71)</f>
        <v>2907</v>
      </c>
      <c r="G72" s="21"/>
      <c r="H72" s="21"/>
      <c r="I72" s="33">
        <f>SUM(I62:I71)</f>
        <v>5814</v>
      </c>
      <c r="J72" s="58"/>
      <c r="K72" s="38" t="e">
        <f>#REF!</f>
        <v>#REF!</v>
      </c>
      <c r="L72" s="32" t="e">
        <f>I72*K72</f>
        <v>#REF!</v>
      </c>
    </row>
    <row r="73" spans="1:12" ht="15">
      <c r="A73" s="59" t="s">
        <v>132</v>
      </c>
      <c r="B73" s="37" t="s">
        <v>110</v>
      </c>
      <c r="C73" s="21"/>
      <c r="D73" s="21"/>
      <c r="E73" s="21"/>
      <c r="F73" s="21"/>
      <c r="G73" s="21"/>
      <c r="H73" s="21"/>
      <c r="I73" s="21"/>
      <c r="J73" s="58"/>
      <c r="K73" s="38"/>
      <c r="L73" s="32"/>
    </row>
    <row r="74" spans="1:12" ht="15">
      <c r="A74" s="59" t="s">
        <v>80</v>
      </c>
      <c r="B74" s="21" t="s">
        <v>96</v>
      </c>
      <c r="C74" s="21"/>
      <c r="D74" s="14">
        <v>1</v>
      </c>
      <c r="E74" s="15">
        <v>430</v>
      </c>
      <c r="F74" s="15">
        <v>5.5</v>
      </c>
      <c r="G74" s="15"/>
      <c r="H74" s="15"/>
      <c r="I74" s="15">
        <f aca="true" t="shared" si="5" ref="I74:I83">D74*E74*F74</f>
        <v>2365</v>
      </c>
      <c r="J74" s="58"/>
      <c r="K74" s="38"/>
      <c r="L74" s="32"/>
    </row>
    <row r="75" spans="1:12" ht="15">
      <c r="A75" s="59" t="s">
        <v>81</v>
      </c>
      <c r="B75" s="21" t="s">
        <v>97</v>
      </c>
      <c r="C75" s="21"/>
      <c r="D75" s="14">
        <v>1</v>
      </c>
      <c r="E75" s="15">
        <v>193.5</v>
      </c>
      <c r="F75" s="15">
        <v>7.8</v>
      </c>
      <c r="G75" s="15"/>
      <c r="H75" s="15"/>
      <c r="I75" s="15">
        <f t="shared" si="5"/>
        <v>1509.3</v>
      </c>
      <c r="J75" s="58"/>
      <c r="K75" s="38"/>
      <c r="L75" s="32"/>
    </row>
    <row r="76" spans="1:12" ht="15">
      <c r="A76" s="59" t="s">
        <v>82</v>
      </c>
      <c r="B76" s="21" t="s">
        <v>98</v>
      </c>
      <c r="C76" s="21"/>
      <c r="D76" s="14">
        <v>1</v>
      </c>
      <c r="E76" s="15">
        <v>224</v>
      </c>
      <c r="F76" s="15">
        <v>6.75</v>
      </c>
      <c r="G76" s="15"/>
      <c r="H76" s="15"/>
      <c r="I76" s="15">
        <f t="shared" si="5"/>
        <v>1512</v>
      </c>
      <c r="J76" s="58"/>
      <c r="K76" s="38"/>
      <c r="L76" s="32"/>
    </row>
    <row r="77" spans="1:12" ht="15">
      <c r="A77" s="59" t="s">
        <v>83</v>
      </c>
      <c r="B77" s="21" t="s">
        <v>105</v>
      </c>
      <c r="C77" s="21"/>
      <c r="D77" s="14">
        <v>1</v>
      </c>
      <c r="E77" s="15">
        <v>377</v>
      </c>
      <c r="F77" s="15">
        <v>6.85</v>
      </c>
      <c r="G77" s="15"/>
      <c r="H77" s="15"/>
      <c r="I77" s="15">
        <f t="shared" si="5"/>
        <v>2582.45</v>
      </c>
      <c r="J77" s="58"/>
      <c r="K77" s="38"/>
      <c r="L77" s="32"/>
    </row>
    <row r="78" spans="1:12" ht="15">
      <c r="A78" s="59" t="s">
        <v>84</v>
      </c>
      <c r="B78" s="21" t="s">
        <v>99</v>
      </c>
      <c r="C78" s="21"/>
      <c r="D78" s="14">
        <v>1</v>
      </c>
      <c r="E78" s="15">
        <v>520</v>
      </c>
      <c r="F78" s="15">
        <v>6.2</v>
      </c>
      <c r="G78" s="15"/>
      <c r="H78" s="15"/>
      <c r="I78" s="15">
        <f t="shared" si="5"/>
        <v>3224</v>
      </c>
      <c r="J78" s="58"/>
      <c r="K78" s="38"/>
      <c r="L78" s="32"/>
    </row>
    <row r="79" spans="1:12" ht="15">
      <c r="A79" s="59" t="s">
        <v>85</v>
      </c>
      <c r="B79" s="21" t="s">
        <v>100</v>
      </c>
      <c r="C79" s="21"/>
      <c r="D79" s="14">
        <v>1</v>
      </c>
      <c r="E79" s="15">
        <v>225</v>
      </c>
      <c r="F79" s="15">
        <v>4.06</v>
      </c>
      <c r="G79" s="15"/>
      <c r="H79" s="15"/>
      <c r="I79" s="15">
        <f t="shared" si="5"/>
        <v>913.4999999999999</v>
      </c>
      <c r="J79" s="58"/>
      <c r="K79" s="38"/>
      <c r="L79" s="32"/>
    </row>
    <row r="80" spans="1:12" ht="15">
      <c r="A80" s="59" t="s">
        <v>86</v>
      </c>
      <c r="B80" s="21" t="s">
        <v>101</v>
      </c>
      <c r="C80" s="21"/>
      <c r="D80" s="14">
        <v>1</v>
      </c>
      <c r="E80" s="15">
        <v>224</v>
      </c>
      <c r="F80" s="15">
        <v>6.04</v>
      </c>
      <c r="G80" s="15"/>
      <c r="H80" s="15"/>
      <c r="I80" s="15">
        <f t="shared" si="5"/>
        <v>1352.96</v>
      </c>
      <c r="J80" s="58"/>
      <c r="K80" s="38"/>
      <c r="L80" s="32"/>
    </row>
    <row r="81" spans="1:12" ht="15">
      <c r="A81" s="59" t="s">
        <v>87</v>
      </c>
      <c r="B81" s="21" t="s">
        <v>102</v>
      </c>
      <c r="C81" s="21"/>
      <c r="D81" s="14">
        <v>1</v>
      </c>
      <c r="E81" s="15">
        <v>93</v>
      </c>
      <c r="F81" s="15">
        <v>7</v>
      </c>
      <c r="G81" s="15"/>
      <c r="H81" s="15"/>
      <c r="I81" s="15">
        <f t="shared" si="5"/>
        <v>651</v>
      </c>
      <c r="J81" s="58"/>
      <c r="K81" s="38"/>
      <c r="L81" s="32"/>
    </row>
    <row r="82" spans="1:12" ht="15">
      <c r="A82" s="59" t="s">
        <v>88</v>
      </c>
      <c r="B82" s="21" t="s">
        <v>103</v>
      </c>
      <c r="C82" s="21"/>
      <c r="D82" s="14">
        <v>1</v>
      </c>
      <c r="E82" s="15">
        <v>254</v>
      </c>
      <c r="F82" s="15">
        <v>5</v>
      </c>
      <c r="G82" s="15"/>
      <c r="H82" s="15"/>
      <c r="I82" s="15">
        <f t="shared" si="5"/>
        <v>1270</v>
      </c>
      <c r="J82" s="58"/>
      <c r="K82" s="38"/>
      <c r="L82" s="32"/>
    </row>
    <row r="83" spans="1:12" ht="15">
      <c r="A83" s="59" t="s">
        <v>89</v>
      </c>
      <c r="B83" s="21" t="s">
        <v>104</v>
      </c>
      <c r="C83" s="21"/>
      <c r="D83" s="14">
        <v>1</v>
      </c>
      <c r="E83" s="15">
        <v>366.5</v>
      </c>
      <c r="F83" s="15">
        <v>7.45</v>
      </c>
      <c r="G83" s="15"/>
      <c r="H83" s="15"/>
      <c r="I83" s="15">
        <f t="shared" si="5"/>
        <v>2730.425</v>
      </c>
      <c r="J83" s="58"/>
      <c r="K83" s="38"/>
      <c r="L83" s="32"/>
    </row>
    <row r="84" spans="1:12" ht="15.75" thickBot="1">
      <c r="A84" s="63"/>
      <c r="B84" s="64" t="s">
        <v>31</v>
      </c>
      <c r="C84" s="65"/>
      <c r="D84" s="65"/>
      <c r="E84" s="65"/>
      <c r="F84" s="65"/>
      <c r="G84" s="65"/>
      <c r="H84" s="65"/>
      <c r="I84" s="66">
        <f>SUM(I74:I83)</f>
        <v>18110.635</v>
      </c>
      <c r="J84" s="67"/>
      <c r="K84" s="24" t="e">
        <f>#REF!</f>
        <v>#REF!</v>
      </c>
      <c r="L84" s="39" t="e">
        <f>I84*K84</f>
        <v>#REF!</v>
      </c>
    </row>
    <row r="88" spans="7:9" ht="15">
      <c r="G88" s="20" t="s">
        <v>92</v>
      </c>
      <c r="H88" s="26"/>
      <c r="I88" s="26"/>
    </row>
    <row r="89" spans="7:9" ht="15">
      <c r="G89" s="20" t="s">
        <v>93</v>
      </c>
      <c r="H89" s="26"/>
      <c r="I89" s="26"/>
    </row>
    <row r="90" spans="7:9" ht="15">
      <c r="G90" s="20"/>
      <c r="H90" s="19"/>
      <c r="I90" s="19"/>
    </row>
  </sheetData>
  <sheetProtection/>
  <mergeCells count="13">
    <mergeCell ref="B23:I23"/>
    <mergeCell ref="B35:I35"/>
    <mergeCell ref="B60:I60"/>
    <mergeCell ref="B48:I48"/>
    <mergeCell ref="A1:J1"/>
    <mergeCell ref="A2:J2"/>
    <mergeCell ref="A3:J3"/>
    <mergeCell ref="A4:J4"/>
    <mergeCell ref="B9:I9"/>
    <mergeCell ref="A6:A7"/>
    <mergeCell ref="B6:B7"/>
    <mergeCell ref="C6:C7"/>
    <mergeCell ref="D6:J6"/>
  </mergeCells>
  <printOptions/>
  <pageMargins left="1.0236220472440944" right="0.2755905511811024" top="0.31496062992125984" bottom="0.2755905511811024" header="0.3149606299212598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Martins</dc:creator>
  <cp:keywords/>
  <dc:description/>
  <cp:lastModifiedBy>10622</cp:lastModifiedBy>
  <cp:lastPrinted>2015-09-18T12:09:49Z</cp:lastPrinted>
  <dcterms:created xsi:type="dcterms:W3CDTF">2013-01-13T12:53:44Z</dcterms:created>
  <dcterms:modified xsi:type="dcterms:W3CDTF">2015-10-26T14:25:16Z</dcterms:modified>
  <cp:category/>
  <cp:version/>
  <cp:contentType/>
  <cp:contentStatus/>
</cp:coreProperties>
</file>