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1"/>
  </bookViews>
  <sheets>
    <sheet name="cronograma (2)" sheetId="1" r:id="rId1"/>
    <sheet name="FACHADA SANTA TERESINHA (2)" sheetId="2" r:id="rId2"/>
  </sheets>
  <definedNames>
    <definedName name="_xlnm.Print_Area" localSheetId="0">'cronograma (2)'!$A$1:$F$21</definedName>
    <definedName name="_xlnm.Print_Area" localSheetId="1">'FACHADA SANTA TERESINHA (2)'!$A$2:$H$65</definedName>
    <definedName name="_xlnm.Print_Titles" localSheetId="1">'FACHADA SANTA TERESINHA (2)'!$2:$8</definedName>
  </definedNames>
  <calcPr fullCalcOnLoad="1"/>
</workbook>
</file>

<file path=xl/sharedStrings.xml><?xml version="1.0" encoding="utf-8"?>
<sst xmlns="http://schemas.openxmlformats.org/spreadsheetml/2006/main" count="208" uniqueCount="144">
  <si>
    <t>ITEM</t>
  </si>
  <si>
    <t>DESCRIÇÃO</t>
  </si>
  <si>
    <t>PREÇO UNITÁRIO</t>
  </si>
  <si>
    <t>TOTAL</t>
  </si>
  <si>
    <t>PLANILHA ORÇAMENTÁRIA DE CUSTOS</t>
  </si>
  <si>
    <t>CÓDIGO</t>
  </si>
  <si>
    <t>TERRAPLANAGEM</t>
  </si>
  <si>
    <t>PISOS</t>
  </si>
  <si>
    <t>M²</t>
  </si>
  <si>
    <t>UND</t>
  </si>
  <si>
    <t>SUB TOTAL</t>
  </si>
  <si>
    <t>ESQUADRIAS</t>
  </si>
  <si>
    <t>MERCADO</t>
  </si>
  <si>
    <t>M</t>
  </si>
  <si>
    <t>1.1</t>
  </si>
  <si>
    <t>1.2</t>
  </si>
  <si>
    <t>1.3</t>
  </si>
  <si>
    <t>1.4</t>
  </si>
  <si>
    <t>1.5</t>
  </si>
  <si>
    <t>2.1</t>
  </si>
  <si>
    <t>5.1</t>
  </si>
  <si>
    <t>5.2</t>
  </si>
  <si>
    <t>6.1</t>
  </si>
  <si>
    <t>6.2</t>
  </si>
  <si>
    <t>7.1</t>
  </si>
  <si>
    <t>8.1</t>
  </si>
  <si>
    <t>8.2</t>
  </si>
  <si>
    <t>9.1</t>
  </si>
  <si>
    <t>1.6</t>
  </si>
  <si>
    <t>2.2</t>
  </si>
  <si>
    <t>SOLEIRA DE GRANITO CINZA ANDORINHA E = 2 CM</t>
  </si>
  <si>
    <t xml:space="preserve">RETIRADA DE ESTRUTURA DE MADEIRA PONTALETEADA PARA TELHAS CERAMICAS OU DE VIDRO </t>
  </si>
  <si>
    <t xml:space="preserve">DEMOLICAO MANUAL DE PISO / CONTRAPISO </t>
  </si>
  <si>
    <t xml:space="preserve">DEMOLICAO DE ALVENARIA DE TIJOLOS FURADOS S/REAPROVEITAMENTO </t>
  </si>
  <si>
    <t xml:space="preserve">RETIRADA DE BATENTES DE MADEIRA </t>
  </si>
  <si>
    <t xml:space="preserve">RETIRADA DE FOLHAS DE PORTA DE PASSAGEM OU JANELA </t>
  </si>
  <si>
    <t xml:space="preserve">73899/002 </t>
  </si>
  <si>
    <t xml:space="preserve">CONCRETO ARMADO, FCK = 18,0 MPA E 77KG/M3 DE AÇO, PREPARO COM BETONEIINCLUI LANCAMENTO. </t>
  </si>
  <si>
    <t xml:space="preserve">CONCRETO ESTRUTURAL FCK=20MPA, VIRADO EM BETONEIRA, NA OBRA, SEM LANÇA MENTO. </t>
  </si>
  <si>
    <t xml:space="preserve">73972/002 </t>
  </si>
  <si>
    <t xml:space="preserve">73935/001 </t>
  </si>
  <si>
    <t xml:space="preserve">ALVENARIA EM TIJOLO CERAMICO FURADO 10X20X20CM, 1/2 VEZ, ASSENTADO EM ARGAMASSA TRACO 1:4 (CIMENTO E AREIA),E=1CM </t>
  </si>
  <si>
    <t xml:space="preserve">m² </t>
  </si>
  <si>
    <t xml:space="preserve">ALVENARIA              </t>
  </si>
  <si>
    <t xml:space="preserve">73829/001 </t>
  </si>
  <si>
    <t xml:space="preserve">PISO EM CERÂMICA ESMALTADA 1A PEI-V, PADRÃO MÉDIO, ASSENTADA COM ARGAMASSA COLANTE. </t>
  </si>
  <si>
    <t xml:space="preserve">CHAPISCO EM PAREDES TRACO 1:3 (CIMENTO E AREIA), ESPESSURA 0,5CM, PREPARO MECÂNICO. </t>
  </si>
  <si>
    <t xml:space="preserve">REBOCO EM TETOS ARGAMASSA TRACO 1:2 (CAL E AREIA FINA PENEIRADA), ESPESSURA 0,5CM PREPARO MANUAL. </t>
  </si>
  <si>
    <t xml:space="preserve">REBOCO PARA PAREDES INTERNAS, ARGAMASSA TRACO 1:2 (CAL E AREIA FINA PENEIRADA), PREPARO MANUAL. </t>
  </si>
  <si>
    <t xml:space="preserve">COBERTURA </t>
  </si>
  <si>
    <t xml:space="preserve">73938/001 </t>
  </si>
  <si>
    <t xml:space="preserve">COBERTURA EM TELHA CERAMICA TIPO COLONIAL, COM ARGAMASSA TRACO 1:3 (CIMENTO E AREIA) </t>
  </si>
  <si>
    <t xml:space="preserve">PINTURAS </t>
  </si>
  <si>
    <t xml:space="preserve">73954/002 </t>
  </si>
  <si>
    <t xml:space="preserve">PINTURA LATEX ACRILICA AMBIENTES INTERNOS/EXTERNOS, DUAS DEMÃOS. </t>
  </si>
  <si>
    <t xml:space="preserve">LIMPEZA DA OBRA </t>
  </si>
  <si>
    <t xml:space="preserve">LIMPEZA FINAL DA OBRA. </t>
  </si>
  <si>
    <t>REVESTIMENTO</t>
  </si>
  <si>
    <t>74133/001</t>
  </si>
  <si>
    <t>DEMOLIÇÕES E RETIRADAS</t>
  </si>
  <si>
    <t>M³</t>
  </si>
  <si>
    <t>FUNDO SELADOR ACRILICO AMBIENTES INTERNOS/EXTERNOS, UMA DEMAO</t>
  </si>
  <si>
    <t>74233/001</t>
  </si>
  <si>
    <t>ATERRO INTERNO (EDIFICACOES) COMPACTADO MANUALMENTE</t>
  </si>
  <si>
    <t>RODAPE EM CERAMICA ESMALTADA LINHA POPULAR PEI-4, ASSENTADA COM ARGAMA</t>
  </si>
  <si>
    <t>73985/001</t>
  </si>
  <si>
    <t>FORRO DE GESSO EM PLACAS 60X60CM, ESPESSURA 1,2CM, INCLUSIVE FIXACAO COM  ARAME</t>
  </si>
  <si>
    <t>PREÇO COM BDI</t>
  </si>
  <si>
    <t>INFRA E SUPRA ESTRUTURA</t>
  </si>
  <si>
    <t>LAJE PRE-MOLDADA P/FORRO, SOBRECARGA 100KG/M2, VAOS ATE 3,50M/E=8CM, /LAJOTAS E CAP.C/CONC FCK=20MPA, 3CM, INTER-EIXO 38CM, C/ESCORAMENTO (REAPR.3X) E FERRAGEM NEGATIVA</t>
  </si>
  <si>
    <t>2.0</t>
  </si>
  <si>
    <t>74202/001</t>
  </si>
  <si>
    <t>3.0</t>
  </si>
  <si>
    <t>73948/016</t>
  </si>
  <si>
    <t>73801/002</t>
  </si>
  <si>
    <t xml:space="preserve"> DEMOLICAO DE CONCRETO SIMPLES</t>
  </si>
  <si>
    <t>ESTRUTURA EM MADEIRA DE LEI PARA VÃOS DE ATE 7,00 MTS</t>
  </si>
  <si>
    <t>SERVIÇO:</t>
  </si>
  <si>
    <t xml:space="preserve">A N E X O   I </t>
  </si>
  <si>
    <t>QTD</t>
  </si>
  <si>
    <t>4.0</t>
  </si>
  <si>
    <t>5.0</t>
  </si>
  <si>
    <t>5.3</t>
  </si>
  <si>
    <t>6.0</t>
  </si>
  <si>
    <t>7.0</t>
  </si>
  <si>
    <t>7.2</t>
  </si>
  <si>
    <t>7.3</t>
  </si>
  <si>
    <t>8.0</t>
  </si>
  <si>
    <t>9.0</t>
  </si>
  <si>
    <t>9.2</t>
  </si>
  <si>
    <t>PORTÃO DE GRADE COLOCADO COM CADEADO(BAIA COMPRESSOR)</t>
  </si>
  <si>
    <t>10.0</t>
  </si>
  <si>
    <t>SINAPI</t>
  </si>
  <si>
    <t>7.4</t>
  </si>
  <si>
    <t>CALHA DE CHAPA GALVANIZADA Nº. 22 GSG,DESENVOLVIMENTO = 50</t>
  </si>
  <si>
    <t>PLU-CAL-015</t>
  </si>
  <si>
    <t>CONDUTOR DE AP DO TELHADO EM TUBO PVC ESGOTO,</t>
  </si>
  <si>
    <t>INCLUSIVE CONEXÕES E SUPORTES, 75 MM</t>
  </si>
  <si>
    <t>PLU-CON-006</t>
  </si>
  <si>
    <t>RUFO E CONTRA-RUFO DE CHAPA GALVANIZADA Nº. 24,</t>
  </si>
  <si>
    <t>PLU-RUF-005</t>
  </si>
  <si>
    <t>m</t>
  </si>
  <si>
    <t>BDI 25%</t>
  </si>
  <si>
    <t xml:space="preserve">EMASSAMENTO P/PINTURA </t>
  </si>
  <si>
    <t>REFORMA NA UNIDADE</t>
  </si>
  <si>
    <t>FONTE:</t>
  </si>
  <si>
    <t>7.5</t>
  </si>
  <si>
    <t>8.3</t>
  </si>
  <si>
    <r>
      <t>OBRA</t>
    </r>
    <r>
      <rPr>
        <sz val="10"/>
        <rFont val="Arial"/>
        <family val="0"/>
      </rPr>
      <t>: REFORMA UAPS  EMIDIA PARDINHO DA ROCHA</t>
    </r>
  </si>
  <si>
    <t>LOCAL:RUA VALTER BORGES   BAIRRO SANTA TERESINHA</t>
  </si>
  <si>
    <t>CONJUNTO FIXO VIDRO TEMPERADO 10 MM (BLINDEX)     ,INSTALADO INCLUINDO PERFIS DE ALUMINIO E ACESSORIOS E, MÃO DE  OBRA</t>
  </si>
  <si>
    <t>CONJUNTO  PORTA  DE ABRIR DE VIDRO C/AL1,20 X2,10 VIDRO TEMPERADO INSTALADO COM FERRAGENS E PERFIS DE ALUMINIO INCLUSO MÃO DE OBRA</t>
  </si>
  <si>
    <t>CRONOGRAMA FÍSICO/FINANCEIRO</t>
  </si>
  <si>
    <t xml:space="preserve">ITEM </t>
  </si>
  <si>
    <t>DISCRIMINAÇÃO</t>
  </si>
  <si>
    <t>VALOR</t>
  </si>
  <si>
    <t>1º  Mês</t>
  </si>
  <si>
    <t>2º Mês</t>
  </si>
  <si>
    <t>3º Mês</t>
  </si>
  <si>
    <t>1.0</t>
  </si>
  <si>
    <t>ALVENARIA</t>
  </si>
  <si>
    <t>COBERTURA</t>
  </si>
  <si>
    <t>INSTALAÇÕES ELÉTRICAS</t>
  </si>
  <si>
    <t>11.0</t>
  </si>
  <si>
    <t>TOTAIS</t>
  </si>
  <si>
    <t>% DO ITEM</t>
  </si>
  <si>
    <t>TOTAL ACUMULADO</t>
  </si>
  <si>
    <t>% ACUMULADA</t>
  </si>
  <si>
    <t xml:space="preserve">INSTALAÇÕES ELÉTRICAS </t>
  </si>
  <si>
    <t xml:space="preserve">74132/001 </t>
  </si>
  <si>
    <t xml:space="preserve">INSTALACAO PONTO LUZ EQUIVALENTE A 2 VARAS ELETRODUTO PVC RIGIDO 3/4", 12M DE FIO 2,5MM2 CAIXAS CONEXOES LUVAS CURVA E INTERRUPTOR EMBUTIR COM PLACA, INCLUSIVE ABERTURA E FECHAMENTO RASGO ALVENARIA. </t>
  </si>
  <si>
    <t>10.3</t>
  </si>
  <si>
    <t xml:space="preserve">73953/006 </t>
  </si>
  <si>
    <t xml:space="preserve">LUMINARIA TIPO CALHA, DE SOBREPOR, COM REATOR DE PARTIDA RAPIDA E LAMPADA FLUORESCENTE 2X40W, COMPLETA, FORNECIMENTO E INSTALAÇÃO. </t>
  </si>
  <si>
    <t>OBRA: REFORMA NA UNIDADESANTA TERESINHA</t>
  </si>
  <si>
    <t>CONJUNTO JANELA CORRER  COMPLETA (1,50 X 1,20) COM TRINCO ,TEMPERADO ,INSTALADO COM FERRAGENS E PERFIS  DE ALUMINIO,INCLUSO MÃO DE  OBRA</t>
  </si>
  <si>
    <t>LASTRO DE CONCRETO TRACO 1:2,5:5, ESPESSURA 5CM, PREPARO MECANICO(CONTRAPISO0</t>
  </si>
  <si>
    <t>73907/003</t>
  </si>
  <si>
    <t>73792/001</t>
  </si>
  <si>
    <t>SER-POR-055</t>
  </si>
  <si>
    <t>SOL-GRA-005</t>
  </si>
  <si>
    <t>GABRIEL MESSIAS de MAGALHÃES</t>
  </si>
  <si>
    <t>ENGENHEIRO CIVIL CREA 5068960479-D/SP</t>
  </si>
  <si>
    <r>
      <t>DATA</t>
    </r>
    <r>
      <rPr>
        <sz val="7"/>
        <rFont val="Arial"/>
        <family val="2"/>
      </rPr>
      <t>: 18/11/2013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</si>
</sst>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0"/>
    <numFmt numFmtId="177" formatCode="_(* #,##0.000_);_(* \(#,##0.000\);_(* &quot;-&quot;??_);_(@_)"/>
    <numFmt numFmtId="178" formatCode="#,##0.000_);\(#,##0.000\)"/>
    <numFmt numFmtId="179" formatCode="#,##0.00000_);\(#,##0.00000\)"/>
    <numFmt numFmtId="180" formatCode="#,##0.000000_);\(#,##0.000000\)"/>
    <numFmt numFmtId="181" formatCode="_(* #,##0.000000_);_(* \(#,##0.000000\);_(* &quot;-&quot;??????_);_(@_)"/>
    <numFmt numFmtId="182" formatCode="_(* #,##0.000_);_(* \(#,##0.000\);_(* &quot;-&quot;???_);_(@_)"/>
    <numFmt numFmtId="183" formatCode="&quot;R$ &quot;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/>
    </xf>
    <xf numFmtId="2" fontId="0" fillId="0" borderId="11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2" fontId="0" fillId="0" borderId="10" xfId="54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50">
      <alignment/>
      <protection/>
    </xf>
    <xf numFmtId="0" fontId="5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/>
    </xf>
    <xf numFmtId="43" fontId="5" fillId="0" borderId="17" xfId="54" applyNumberFormat="1" applyFont="1" applyBorder="1" applyAlignment="1">
      <alignment vertical="center"/>
    </xf>
    <xf numFmtId="171" fontId="0" fillId="0" borderId="13" xfId="0" applyNumberForma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43" fontId="5" fillId="0" borderId="18" xfId="54" applyNumberFormat="1" applyFont="1" applyBorder="1" applyAlignment="1">
      <alignment vertical="center"/>
    </xf>
    <xf numFmtId="4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left" vertical="center"/>
    </xf>
    <xf numFmtId="43" fontId="2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171" fontId="5" fillId="0" borderId="18" xfId="54" applyNumberFormat="1" applyFont="1" applyBorder="1" applyAlignment="1">
      <alignment/>
    </xf>
    <xf numFmtId="43" fontId="5" fillId="0" borderId="18" xfId="0" applyNumberFormat="1" applyFont="1" applyBorder="1" applyAlignment="1">
      <alignment/>
    </xf>
    <xf numFmtId="171" fontId="5" fillId="0" borderId="18" xfId="0" applyNumberFormat="1" applyFont="1" applyBorder="1" applyAlignment="1">
      <alignment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171" fontId="2" fillId="0" borderId="20" xfId="0" applyNumberFormat="1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50" applyFont="1" applyAlignment="1">
      <alignment horizontal="center" vertical="top"/>
      <protection/>
    </xf>
    <xf numFmtId="49" fontId="12" fillId="0" borderId="0" xfId="0" applyNumberFormat="1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2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3771900</xdr:colOff>
      <xdr:row>1</xdr:row>
      <xdr:rowOff>66675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276350" y="0"/>
          <a:ext cx="3495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77</xdr:row>
      <xdr:rowOff>104775</xdr:rowOff>
    </xdr:from>
    <xdr:to>
      <xdr:col>7</xdr:col>
      <xdr:colOff>790575</xdr:colOff>
      <xdr:row>81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9688175"/>
          <a:ext cx="8724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3771900</xdr:colOff>
      <xdr:row>1</xdr:row>
      <xdr:rowOff>66675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276350" y="0"/>
          <a:ext cx="3495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3771900</xdr:colOff>
      <xdr:row>1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76350" y="0"/>
          <a:ext cx="3495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14.00390625" style="0" customWidth="1"/>
    <col min="4" max="5" width="16.28125" style="0" bestFit="1" customWidth="1"/>
    <col min="6" max="6" width="17.57421875" style="0" bestFit="1" customWidth="1"/>
    <col min="7" max="7" width="14.28125" style="0" customWidth="1"/>
    <col min="8" max="8" width="16.140625" style="0" customWidth="1"/>
    <col min="9" max="9" width="15.28125" style="0" customWidth="1"/>
  </cols>
  <sheetData>
    <row r="1" spans="1:6" s="57" customFormat="1" ht="12.75">
      <c r="A1" s="103" t="s">
        <v>134</v>
      </c>
      <c r="B1" s="103"/>
      <c r="C1" s="103"/>
      <c r="D1" s="103"/>
      <c r="E1" s="103"/>
      <c r="F1" s="103"/>
    </row>
    <row r="2" spans="1:6" ht="14.25">
      <c r="A2" s="104"/>
      <c r="B2" s="104"/>
      <c r="C2" s="104"/>
      <c r="D2" s="104"/>
      <c r="E2" s="104"/>
      <c r="F2" s="104"/>
    </row>
    <row r="3" spans="1:6" ht="20.25">
      <c r="A3" s="105" t="s">
        <v>112</v>
      </c>
      <c r="B3" s="105"/>
      <c r="C3" s="105"/>
      <c r="D3" s="105"/>
      <c r="E3" s="105"/>
      <c r="F3" s="105"/>
    </row>
    <row r="4" spans="1:15" ht="12.75">
      <c r="A4" s="106" t="s">
        <v>113</v>
      </c>
      <c r="B4" s="106" t="s">
        <v>114</v>
      </c>
      <c r="C4" s="106" t="s">
        <v>115</v>
      </c>
      <c r="D4" s="106" t="s">
        <v>116</v>
      </c>
      <c r="E4" s="107" t="s">
        <v>117</v>
      </c>
      <c r="F4" s="107" t="s">
        <v>118</v>
      </c>
      <c r="G4" s="112"/>
      <c r="H4" s="108"/>
      <c r="I4" s="108"/>
      <c r="J4" s="108"/>
      <c r="K4" s="108"/>
      <c r="L4" s="108"/>
      <c r="M4" s="108"/>
      <c r="N4" s="108"/>
      <c r="O4" s="108"/>
    </row>
    <row r="5" spans="1:15" ht="12.75">
      <c r="A5" s="106"/>
      <c r="B5" s="106"/>
      <c r="C5" s="106"/>
      <c r="D5" s="106"/>
      <c r="E5" s="107"/>
      <c r="F5" s="107"/>
      <c r="G5" s="112"/>
      <c r="H5" s="108"/>
      <c r="I5" s="108"/>
      <c r="J5" s="108"/>
      <c r="K5" s="108"/>
      <c r="L5" s="108"/>
      <c r="M5" s="108"/>
      <c r="N5" s="108"/>
      <c r="O5" s="108"/>
    </row>
    <row r="6" spans="1:15" ht="15">
      <c r="A6" s="58" t="s">
        <v>119</v>
      </c>
      <c r="B6" s="59" t="s">
        <v>59</v>
      </c>
      <c r="C6" s="60">
        <v>2098.01</v>
      </c>
      <c r="D6" s="61">
        <f>C6</f>
        <v>2098.01</v>
      </c>
      <c r="E6" s="61"/>
      <c r="F6" s="61"/>
      <c r="G6" s="62"/>
      <c r="H6" s="49"/>
      <c r="I6" s="49"/>
      <c r="J6" s="49"/>
      <c r="K6" s="49"/>
      <c r="L6" s="49"/>
      <c r="M6" s="49"/>
      <c r="N6" s="49"/>
      <c r="O6" s="49"/>
    </row>
    <row r="7" spans="1:15" ht="15">
      <c r="A7" s="63" t="s">
        <v>70</v>
      </c>
      <c r="B7" s="64" t="s">
        <v>68</v>
      </c>
      <c r="C7" s="60">
        <v>6956.48</v>
      </c>
      <c r="D7" s="65">
        <v>6956.48</v>
      </c>
      <c r="E7" s="65"/>
      <c r="F7" s="65"/>
      <c r="G7" s="50"/>
      <c r="H7" s="49"/>
      <c r="I7" s="49"/>
      <c r="J7" s="49"/>
      <c r="K7" s="49"/>
      <c r="L7" s="49"/>
      <c r="M7" s="49"/>
      <c r="N7" s="49"/>
      <c r="O7" s="49"/>
    </row>
    <row r="8" spans="1:15" ht="15">
      <c r="A8" s="63" t="s">
        <v>72</v>
      </c>
      <c r="B8" s="64" t="s">
        <v>6</v>
      </c>
      <c r="C8" s="60">
        <v>848.9</v>
      </c>
      <c r="D8" s="65">
        <f>C8</f>
        <v>848.9</v>
      </c>
      <c r="E8" s="65"/>
      <c r="F8" s="65"/>
      <c r="G8" s="50"/>
      <c r="H8" s="49"/>
      <c r="I8" s="49"/>
      <c r="J8" s="49"/>
      <c r="K8" s="49"/>
      <c r="L8" s="49"/>
      <c r="M8" s="49"/>
      <c r="N8" s="49"/>
      <c r="O8" s="49"/>
    </row>
    <row r="9" spans="1:15" ht="15">
      <c r="A9" s="63" t="s">
        <v>80</v>
      </c>
      <c r="B9" s="64" t="s">
        <v>120</v>
      </c>
      <c r="C9" s="60">
        <v>1808.54</v>
      </c>
      <c r="D9" s="65"/>
      <c r="E9" s="65">
        <f>C9</f>
        <v>1808.54</v>
      </c>
      <c r="F9" s="65"/>
      <c r="G9" s="50"/>
      <c r="H9" s="49"/>
      <c r="I9" s="49"/>
      <c r="J9" s="49"/>
      <c r="K9" s="49"/>
      <c r="L9" s="49"/>
      <c r="M9" s="49"/>
      <c r="N9" s="49"/>
      <c r="O9" s="49"/>
    </row>
    <row r="10" spans="1:15" ht="15">
      <c r="A10" s="63" t="s">
        <v>81</v>
      </c>
      <c r="B10" s="64" t="s">
        <v>7</v>
      </c>
      <c r="C10" s="66">
        <v>4509.6</v>
      </c>
      <c r="D10" s="65">
        <f>C10*0.6</f>
        <v>2705.76</v>
      </c>
      <c r="E10" s="65">
        <f>C10*0.4</f>
        <v>1803.8400000000001</v>
      </c>
      <c r="F10" s="65"/>
      <c r="G10" s="50"/>
      <c r="H10" s="49"/>
      <c r="I10" s="49"/>
      <c r="J10" s="49"/>
      <c r="K10" s="49"/>
      <c r="L10" s="49"/>
      <c r="M10" s="49"/>
      <c r="N10" s="49"/>
      <c r="O10" s="49"/>
    </row>
    <row r="11" spans="1:15" ht="15">
      <c r="A11" s="63" t="s">
        <v>83</v>
      </c>
      <c r="B11" s="64" t="s">
        <v>57</v>
      </c>
      <c r="C11" s="66">
        <v>1085.04</v>
      </c>
      <c r="D11" s="65">
        <f>C11*0.5</f>
        <v>542.52</v>
      </c>
      <c r="E11" s="65">
        <f>C11*0.5</f>
        <v>542.52</v>
      </c>
      <c r="F11" s="65"/>
      <c r="G11" s="50"/>
      <c r="H11" s="49"/>
      <c r="I11" s="49"/>
      <c r="J11" s="49"/>
      <c r="K11" s="49"/>
      <c r="L11" s="49"/>
      <c r="M11" s="49"/>
      <c r="N11" s="49"/>
      <c r="O11" s="49"/>
    </row>
    <row r="12" spans="1:15" ht="15">
      <c r="A12" s="63" t="s">
        <v>84</v>
      </c>
      <c r="B12" s="64" t="s">
        <v>121</v>
      </c>
      <c r="C12" s="66">
        <v>13642.47</v>
      </c>
      <c r="D12" s="65"/>
      <c r="E12" s="65">
        <f>C12</f>
        <v>13642.47</v>
      </c>
      <c r="F12" s="65"/>
      <c r="G12" s="50"/>
      <c r="H12" s="49"/>
      <c r="I12" s="49"/>
      <c r="J12" s="49"/>
      <c r="K12" s="49"/>
      <c r="L12" s="49"/>
      <c r="M12" s="49"/>
      <c r="N12" s="49"/>
      <c r="O12" s="49"/>
    </row>
    <row r="13" spans="1:15" ht="15">
      <c r="A13" s="63" t="s">
        <v>87</v>
      </c>
      <c r="B13" s="64" t="s">
        <v>11</v>
      </c>
      <c r="C13" s="66">
        <v>8962.41</v>
      </c>
      <c r="D13" s="65"/>
      <c r="E13" s="65">
        <f>C13*0.6</f>
        <v>5377.446</v>
      </c>
      <c r="F13" s="65">
        <f>C13*0.4</f>
        <v>3584.964</v>
      </c>
      <c r="G13" s="50"/>
      <c r="H13" s="49"/>
      <c r="I13" s="49"/>
      <c r="J13" s="49"/>
      <c r="K13" s="49"/>
      <c r="L13" s="49"/>
      <c r="M13" s="49"/>
      <c r="N13" s="49"/>
      <c r="O13" s="49"/>
    </row>
    <row r="14" spans="1:15" ht="15">
      <c r="A14" s="63" t="s">
        <v>88</v>
      </c>
      <c r="B14" s="64" t="s">
        <v>122</v>
      </c>
      <c r="C14" s="66">
        <v>411.38</v>
      </c>
      <c r="D14" s="65"/>
      <c r="E14" s="65">
        <f>C14</f>
        <v>411.38</v>
      </c>
      <c r="F14" s="65"/>
      <c r="G14" s="50"/>
      <c r="H14" s="49"/>
      <c r="I14" s="49"/>
      <c r="J14" s="49"/>
      <c r="K14" s="49"/>
      <c r="L14" s="49"/>
      <c r="M14" s="49"/>
      <c r="N14" s="49"/>
      <c r="O14" s="49"/>
    </row>
    <row r="15" spans="1:15" ht="15">
      <c r="A15" s="63" t="s">
        <v>91</v>
      </c>
      <c r="B15" s="64" t="s">
        <v>52</v>
      </c>
      <c r="C15" s="66">
        <v>2943.45</v>
      </c>
      <c r="D15" s="65"/>
      <c r="E15" s="65">
        <f>C15*0.2</f>
        <v>588.6899999999999</v>
      </c>
      <c r="F15" s="65">
        <f>C15*0.8</f>
        <v>2354.7599999999998</v>
      </c>
      <c r="G15" s="50"/>
      <c r="H15" s="49"/>
      <c r="I15" s="49"/>
      <c r="J15" s="49"/>
      <c r="K15" s="49"/>
      <c r="L15" s="49"/>
      <c r="M15" s="49"/>
      <c r="N15" s="49"/>
      <c r="O15" s="49"/>
    </row>
    <row r="16" spans="1:15" ht="15">
      <c r="A16" s="63" t="s">
        <v>123</v>
      </c>
      <c r="B16" s="64" t="s">
        <v>55</v>
      </c>
      <c r="C16" s="36">
        <v>192.72</v>
      </c>
      <c r="D16" s="65"/>
      <c r="E16" s="65"/>
      <c r="F16" s="65">
        <f>C16</f>
        <v>192.72</v>
      </c>
      <c r="G16" s="50"/>
      <c r="H16" s="49"/>
      <c r="I16" s="49"/>
      <c r="J16" s="49"/>
      <c r="K16" s="49"/>
      <c r="L16" s="49"/>
      <c r="M16" s="49"/>
      <c r="N16" s="49"/>
      <c r="O16" s="49"/>
    </row>
    <row r="17" spans="1:15" ht="15">
      <c r="A17" s="63"/>
      <c r="B17" s="67"/>
      <c r="C17" s="66"/>
      <c r="D17" s="65"/>
      <c r="E17" s="65"/>
      <c r="F17" s="65"/>
      <c r="G17" s="50"/>
      <c r="H17" s="49"/>
      <c r="I17" s="49"/>
      <c r="J17" s="49"/>
      <c r="K17" s="49"/>
      <c r="L17" s="49"/>
      <c r="M17" s="49"/>
      <c r="N17" s="49"/>
      <c r="O17" s="49"/>
    </row>
    <row r="18" spans="1:15" ht="15.75">
      <c r="A18" s="68"/>
      <c r="B18" s="69" t="s">
        <v>124</v>
      </c>
      <c r="C18" s="109">
        <f>C6+C7+C8+C9+C10+C11+C12+C13+C14+C15+C16</f>
        <v>43458.99999999999</v>
      </c>
      <c r="D18" s="70">
        <f>SUM(D6:D17)</f>
        <v>13151.67</v>
      </c>
      <c r="E18" s="70">
        <f>SUM(E6:E17)</f>
        <v>24174.886</v>
      </c>
      <c r="F18" s="70">
        <f>SUM(F6:F17)</f>
        <v>6132.444</v>
      </c>
      <c r="G18" s="50"/>
      <c r="H18" s="49"/>
      <c r="I18" s="49"/>
      <c r="J18" s="49"/>
      <c r="K18" s="49"/>
      <c r="L18" s="49"/>
      <c r="M18" s="49"/>
      <c r="N18" s="49"/>
      <c r="O18" s="49"/>
    </row>
    <row r="19" spans="1:15" ht="15">
      <c r="A19" s="71" t="s">
        <v>80</v>
      </c>
      <c r="B19" s="72" t="s">
        <v>125</v>
      </c>
      <c r="C19" s="110"/>
      <c r="D19" s="73">
        <f>D18/C18*100</f>
        <v>30.262247175498754</v>
      </c>
      <c r="E19" s="73">
        <f>E18/C18*100</f>
        <v>55.62688050806508</v>
      </c>
      <c r="F19" s="73">
        <f>F18/C18*100</f>
        <v>14.110872316436184</v>
      </c>
      <c r="G19" s="62"/>
      <c r="H19" s="49"/>
      <c r="I19" s="49"/>
      <c r="J19" s="49"/>
      <c r="K19" s="49"/>
      <c r="L19" s="49"/>
      <c r="M19" s="49"/>
      <c r="N19" s="49"/>
      <c r="O19" s="49"/>
    </row>
    <row r="20" spans="1:15" ht="15">
      <c r="A20" s="71" t="s">
        <v>81</v>
      </c>
      <c r="B20" s="72" t="s">
        <v>126</v>
      </c>
      <c r="C20" s="110"/>
      <c r="D20" s="74">
        <f>D18</f>
        <v>13151.67</v>
      </c>
      <c r="E20" s="75">
        <f>D20+E18</f>
        <v>37326.556</v>
      </c>
      <c r="F20" s="75">
        <f>E20+F18</f>
        <v>43459</v>
      </c>
      <c r="G20" s="50"/>
      <c r="H20" s="49"/>
      <c r="I20" s="49"/>
      <c r="J20" s="49"/>
      <c r="K20" s="49"/>
      <c r="L20" s="49"/>
      <c r="M20" s="49"/>
      <c r="N20" s="49"/>
      <c r="O20" s="49"/>
    </row>
    <row r="21" spans="1:15" ht="15.75">
      <c r="A21" s="76" t="s">
        <v>83</v>
      </c>
      <c r="B21" s="77" t="s">
        <v>127</v>
      </c>
      <c r="C21" s="111"/>
      <c r="D21" s="78">
        <f>D19</f>
        <v>30.262247175498754</v>
      </c>
      <c r="E21" s="78">
        <f>D21+E19</f>
        <v>85.88912768356383</v>
      </c>
      <c r="F21" s="78">
        <f>E21+F19</f>
        <v>100.00000000000001</v>
      </c>
      <c r="G21" s="50"/>
      <c r="H21" s="49"/>
      <c r="I21" s="49"/>
      <c r="J21" s="49"/>
      <c r="K21" s="49"/>
      <c r="L21" s="49"/>
      <c r="M21" s="49"/>
      <c r="N21" s="49"/>
      <c r="O21" s="49"/>
    </row>
    <row r="22" spans="1:5" ht="12.75">
      <c r="A22" s="26"/>
      <c r="B22" s="2"/>
      <c r="C22" s="2"/>
      <c r="D22" s="2"/>
      <c r="E22" s="2"/>
    </row>
    <row r="24" spans="4:7" ht="12.75">
      <c r="D24" s="100" t="s">
        <v>141</v>
      </c>
      <c r="E24" s="100"/>
      <c r="F24" s="101"/>
      <c r="G24" s="102"/>
    </row>
    <row r="25" spans="4:7" ht="12.75">
      <c r="D25" s="100" t="s">
        <v>142</v>
      </c>
      <c r="E25" s="100"/>
      <c r="F25" s="26"/>
      <c r="G25" s="102"/>
    </row>
  </sheetData>
  <sheetProtection/>
  <mergeCells count="19">
    <mergeCell ref="M4:M5"/>
    <mergeCell ref="N4:N5"/>
    <mergeCell ref="O4:O5"/>
    <mergeCell ref="C18:C21"/>
    <mergeCell ref="G4:G5"/>
    <mergeCell ref="H4:H5"/>
    <mergeCell ref="I4:I5"/>
    <mergeCell ref="J4:J5"/>
    <mergeCell ref="K4:K5"/>
    <mergeCell ref="L4:L5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K65" sqref="K65"/>
    </sheetView>
  </sheetViews>
  <sheetFormatPr defaultColWidth="9.140625" defaultRowHeight="12.75"/>
  <cols>
    <col min="1" max="1" width="4.140625" style="2" customWidth="1"/>
    <col min="2" max="2" width="10.8515625" style="2" customWidth="1"/>
    <col min="3" max="3" width="62.421875" style="0" customWidth="1"/>
    <col min="4" max="4" width="7.421875" style="40" customWidth="1"/>
    <col min="5" max="5" width="7.421875" style="14" customWidth="1"/>
    <col min="6" max="6" width="15.8515625" style="14" customWidth="1"/>
    <col min="7" max="7" width="11.57421875" style="14" customWidth="1"/>
    <col min="8" max="8" width="11.8515625" style="29" customWidth="1"/>
  </cols>
  <sheetData>
    <row r="1" spans="1:8" ht="49.5" customHeight="1">
      <c r="A1" s="23"/>
      <c r="B1" s="23"/>
      <c r="C1" s="1"/>
      <c r="E1" s="13"/>
      <c r="F1" s="13"/>
      <c r="G1" s="13"/>
      <c r="H1" s="28"/>
    </row>
    <row r="2" spans="1:8" ht="15.75">
      <c r="A2" s="113" t="s">
        <v>78</v>
      </c>
      <c r="B2" s="113"/>
      <c r="C2" s="113"/>
      <c r="D2" s="113"/>
      <c r="E2" s="113"/>
      <c r="F2" s="113"/>
      <c r="G2" s="113"/>
      <c r="H2" s="113"/>
    </row>
    <row r="3" ht="4.5" customHeight="1">
      <c r="E3" s="46"/>
    </row>
    <row r="4" spans="1:8" ht="19.5" customHeight="1">
      <c r="A4" s="114" t="s">
        <v>4</v>
      </c>
      <c r="B4" s="114"/>
      <c r="C4" s="114"/>
      <c r="D4" s="114"/>
      <c r="E4" s="114"/>
      <c r="F4" s="114"/>
      <c r="G4" s="11" t="s">
        <v>102</v>
      </c>
      <c r="H4" s="45" t="s">
        <v>143</v>
      </c>
    </row>
    <row r="5" spans="1:8" ht="19.5" customHeight="1">
      <c r="A5" s="115" t="s">
        <v>108</v>
      </c>
      <c r="B5" s="115"/>
      <c r="C5" s="116"/>
      <c r="D5" s="116"/>
      <c r="E5" s="116"/>
      <c r="F5" s="116"/>
      <c r="G5" s="27">
        <v>1.25</v>
      </c>
      <c r="H5" s="30" t="s">
        <v>105</v>
      </c>
    </row>
    <row r="6" spans="1:8" ht="19.5" customHeight="1">
      <c r="A6" s="117" t="s">
        <v>77</v>
      </c>
      <c r="B6" s="118"/>
      <c r="C6" s="54" t="s">
        <v>104</v>
      </c>
      <c r="D6" s="55"/>
      <c r="E6" s="55"/>
      <c r="F6" s="55"/>
      <c r="G6" s="55"/>
      <c r="H6" s="56" t="s">
        <v>92</v>
      </c>
    </row>
    <row r="7" spans="1:8" ht="19.5" customHeight="1">
      <c r="A7" s="54" t="s">
        <v>109</v>
      </c>
      <c r="B7" s="55"/>
      <c r="C7" s="56"/>
      <c r="D7" s="119"/>
      <c r="E7" s="120"/>
      <c r="F7" s="120"/>
      <c r="G7" s="120"/>
      <c r="H7" s="120"/>
    </row>
    <row r="8" spans="1:8" ht="19.5" customHeight="1">
      <c r="A8" s="5" t="s">
        <v>0</v>
      </c>
      <c r="B8" s="5" t="s">
        <v>5</v>
      </c>
      <c r="C8" s="5" t="s">
        <v>1</v>
      </c>
      <c r="D8" s="41" t="s">
        <v>79</v>
      </c>
      <c r="E8" s="15" t="s">
        <v>9</v>
      </c>
      <c r="F8" s="15" t="s">
        <v>2</v>
      </c>
      <c r="G8" s="15" t="s">
        <v>67</v>
      </c>
      <c r="H8" s="31" t="s">
        <v>3</v>
      </c>
    </row>
    <row r="9" spans="1:8" ht="15" customHeight="1">
      <c r="A9" s="124" t="s">
        <v>59</v>
      </c>
      <c r="B9" s="125"/>
      <c r="C9" s="125"/>
      <c r="D9" s="125"/>
      <c r="E9" s="125"/>
      <c r="F9" s="125"/>
      <c r="G9" s="125"/>
      <c r="H9" s="126"/>
    </row>
    <row r="10" spans="1:8" ht="12.75">
      <c r="A10" s="4" t="s">
        <v>14</v>
      </c>
      <c r="B10" s="84" t="s">
        <v>74</v>
      </c>
      <c r="C10" s="84" t="s">
        <v>32</v>
      </c>
      <c r="D10" s="42">
        <v>45.6</v>
      </c>
      <c r="E10" s="16" t="s">
        <v>8</v>
      </c>
      <c r="F10" s="12">
        <v>11.17</v>
      </c>
      <c r="G10" s="12">
        <f aca="true" t="shared" si="0" ref="G10:G15">$G$5*F10</f>
        <v>13.9625</v>
      </c>
      <c r="H10" s="32">
        <f aca="true" t="shared" si="1" ref="H10:H15">G10*D10</f>
        <v>636.69</v>
      </c>
    </row>
    <row r="11" spans="1:8" ht="12.75">
      <c r="A11" s="4" t="s">
        <v>15</v>
      </c>
      <c r="B11" s="84">
        <v>72143</v>
      </c>
      <c r="C11" s="84" t="s">
        <v>34</v>
      </c>
      <c r="D11" s="42">
        <v>1</v>
      </c>
      <c r="E11" s="16" t="s">
        <v>9</v>
      </c>
      <c r="F11" s="12">
        <v>27.34</v>
      </c>
      <c r="G11" s="12">
        <f t="shared" si="0"/>
        <v>34.175</v>
      </c>
      <c r="H11" s="32">
        <f t="shared" si="1"/>
        <v>34.175</v>
      </c>
    </row>
    <row r="12" spans="1:8" ht="25.5">
      <c r="A12" s="4" t="s">
        <v>16</v>
      </c>
      <c r="B12" s="84" t="s">
        <v>36</v>
      </c>
      <c r="C12" s="84" t="s">
        <v>33</v>
      </c>
      <c r="D12" s="42">
        <v>21</v>
      </c>
      <c r="E12" s="16" t="s">
        <v>8</v>
      </c>
      <c r="F12" s="12">
        <v>42.93</v>
      </c>
      <c r="G12" s="12">
        <f t="shared" si="0"/>
        <v>53.6625</v>
      </c>
      <c r="H12" s="32">
        <f t="shared" si="1"/>
        <v>1126.9125000000001</v>
      </c>
    </row>
    <row r="13" spans="1:8" ht="12.75">
      <c r="A13" s="4" t="s">
        <v>17</v>
      </c>
      <c r="B13" s="84">
        <v>72142</v>
      </c>
      <c r="C13" s="84" t="s">
        <v>35</v>
      </c>
      <c r="D13" s="42">
        <v>2</v>
      </c>
      <c r="E13" s="16" t="s">
        <v>9</v>
      </c>
      <c r="F13" s="12">
        <v>5.69</v>
      </c>
      <c r="G13" s="12">
        <f t="shared" si="0"/>
        <v>7.112500000000001</v>
      </c>
      <c r="H13" s="32">
        <f t="shared" si="1"/>
        <v>14.225000000000001</v>
      </c>
    </row>
    <row r="14" spans="1:8" ht="25.5">
      <c r="A14" s="4" t="s">
        <v>18</v>
      </c>
      <c r="B14" s="84">
        <v>72226</v>
      </c>
      <c r="C14" s="84" t="s">
        <v>31</v>
      </c>
      <c r="D14" s="42">
        <v>36.15</v>
      </c>
      <c r="E14" s="16" t="s">
        <v>8</v>
      </c>
      <c r="F14" s="12">
        <v>5.65</v>
      </c>
      <c r="G14" s="12">
        <f t="shared" si="0"/>
        <v>7.0625</v>
      </c>
      <c r="H14" s="32">
        <f t="shared" si="1"/>
        <v>255.309375</v>
      </c>
    </row>
    <row r="15" spans="1:8" ht="12.75">
      <c r="A15" s="4" t="s">
        <v>28</v>
      </c>
      <c r="B15" s="84">
        <v>73616</v>
      </c>
      <c r="C15" s="84" t="s">
        <v>75</v>
      </c>
      <c r="D15" s="42">
        <v>0.22</v>
      </c>
      <c r="E15" s="16" t="s">
        <v>60</v>
      </c>
      <c r="F15" s="12">
        <v>111.64</v>
      </c>
      <c r="G15" s="12">
        <f t="shared" si="0"/>
        <v>139.55</v>
      </c>
      <c r="H15" s="32">
        <f t="shared" si="1"/>
        <v>30.701000000000004</v>
      </c>
    </row>
    <row r="16" spans="1:8" ht="12.75">
      <c r="A16" s="4"/>
      <c r="B16" s="84"/>
      <c r="C16" s="84" t="s">
        <v>10</v>
      </c>
      <c r="D16" s="42"/>
      <c r="E16" s="16"/>
      <c r="F16" s="12"/>
      <c r="G16" s="12"/>
      <c r="H16" s="30">
        <f>SUM(H10:H15)</f>
        <v>2098.012875</v>
      </c>
    </row>
    <row r="17" spans="1:8" ht="12.75">
      <c r="A17" s="127" t="s">
        <v>68</v>
      </c>
      <c r="B17" s="127"/>
      <c r="C17" s="127"/>
      <c r="D17" s="127"/>
      <c r="E17" s="127"/>
      <c r="F17" s="127"/>
      <c r="G17" s="127"/>
      <c r="H17" s="127"/>
    </row>
    <row r="18" spans="1:8" ht="25.5">
      <c r="A18" s="4" t="s">
        <v>70</v>
      </c>
      <c r="B18" s="93">
        <v>6501</v>
      </c>
      <c r="C18" s="84" t="s">
        <v>37</v>
      </c>
      <c r="D18" s="42">
        <v>3.56</v>
      </c>
      <c r="E18" s="16" t="s">
        <v>60</v>
      </c>
      <c r="F18" s="12">
        <v>1095</v>
      </c>
      <c r="G18" s="12">
        <f>$G$5*F18</f>
        <v>1368.75</v>
      </c>
      <c r="H18" s="32">
        <f>G18*D18</f>
        <v>4872.75</v>
      </c>
    </row>
    <row r="19" spans="1:8" ht="25.5">
      <c r="A19" s="4" t="s">
        <v>19</v>
      </c>
      <c r="B19" s="84" t="s">
        <v>39</v>
      </c>
      <c r="C19" s="84" t="s">
        <v>38</v>
      </c>
      <c r="D19" s="42">
        <v>1.18</v>
      </c>
      <c r="E19" s="16" t="s">
        <v>60</v>
      </c>
      <c r="F19" s="12">
        <v>315.55</v>
      </c>
      <c r="G19" s="12">
        <f>$G$5*F19</f>
        <v>394.4375</v>
      </c>
      <c r="H19" s="32">
        <f>G19*D19</f>
        <v>465.43625</v>
      </c>
    </row>
    <row r="20" spans="1:8" ht="51">
      <c r="A20" s="4" t="s">
        <v>29</v>
      </c>
      <c r="B20" s="84" t="s">
        <v>71</v>
      </c>
      <c r="C20" s="84" t="s">
        <v>69</v>
      </c>
      <c r="D20" s="42">
        <v>23.72</v>
      </c>
      <c r="E20" s="16" t="s">
        <v>8</v>
      </c>
      <c r="F20" s="12">
        <v>54.58</v>
      </c>
      <c r="G20" s="12">
        <f>$G$5*F20</f>
        <v>68.225</v>
      </c>
      <c r="H20" s="32">
        <f>G20*D20</f>
        <v>1618.2969999999998</v>
      </c>
    </row>
    <row r="21" spans="1:8" ht="12.75">
      <c r="A21" s="4"/>
      <c r="B21" s="84"/>
      <c r="C21" s="84" t="s">
        <v>10</v>
      </c>
      <c r="D21" s="42"/>
      <c r="E21" s="16"/>
      <c r="F21" s="12"/>
      <c r="G21" s="12"/>
      <c r="H21" s="30">
        <f>SUM(H18:H20)</f>
        <v>6956.483249999999</v>
      </c>
    </row>
    <row r="22" spans="1:8" ht="12.75">
      <c r="A22" s="128" t="s">
        <v>6</v>
      </c>
      <c r="B22" s="128"/>
      <c r="C22" s="128"/>
      <c r="D22" s="128"/>
      <c r="E22" s="128"/>
      <c r="F22" s="128"/>
      <c r="G22" s="128"/>
      <c r="H22" s="128"/>
    </row>
    <row r="23" spans="1:8" ht="12.75">
      <c r="A23" s="4" t="s">
        <v>72</v>
      </c>
      <c r="B23" s="84">
        <v>55835</v>
      </c>
      <c r="C23" s="84" t="s">
        <v>63</v>
      </c>
      <c r="D23" s="42">
        <v>1.39</v>
      </c>
      <c r="E23" s="16" t="s">
        <v>60</v>
      </c>
      <c r="F23" s="12">
        <v>26.06</v>
      </c>
      <c r="G23" s="12">
        <f>$G$5*F23</f>
        <v>32.574999999999996</v>
      </c>
      <c r="H23" s="32">
        <f>G23*F23</f>
        <v>848.9044999999999</v>
      </c>
    </row>
    <row r="24" spans="1:8" ht="12.75">
      <c r="A24" s="4"/>
      <c r="B24" s="84"/>
      <c r="C24" s="84" t="s">
        <v>10</v>
      </c>
      <c r="D24" s="42"/>
      <c r="E24" s="16"/>
      <c r="F24" s="12"/>
      <c r="G24" s="12"/>
      <c r="H24" s="30">
        <f>H23</f>
        <v>848.9044999999999</v>
      </c>
    </row>
    <row r="25" spans="1:8" ht="12.75">
      <c r="A25" s="128" t="s">
        <v>43</v>
      </c>
      <c r="B25" s="128"/>
      <c r="C25" s="128"/>
      <c r="D25" s="128"/>
      <c r="E25" s="128"/>
      <c r="F25" s="128"/>
      <c r="G25" s="128"/>
      <c r="H25" s="128"/>
    </row>
    <row r="26" spans="1:8" ht="38.25">
      <c r="A26" s="4" t="s">
        <v>80</v>
      </c>
      <c r="B26" s="84" t="s">
        <v>40</v>
      </c>
      <c r="C26" s="84" t="s">
        <v>41</v>
      </c>
      <c r="D26" s="85">
        <v>43.83</v>
      </c>
      <c r="E26" s="16" t="s">
        <v>8</v>
      </c>
      <c r="F26" s="12">
        <v>33.01</v>
      </c>
      <c r="G26" s="12">
        <f>$G$5*F26</f>
        <v>41.262499999999996</v>
      </c>
      <c r="H26" s="32">
        <f>G26*D26</f>
        <v>1808.5353749999997</v>
      </c>
    </row>
    <row r="27" spans="1:8" ht="12.75">
      <c r="A27" s="4"/>
      <c r="B27" s="84"/>
      <c r="C27" s="84" t="s">
        <v>10</v>
      </c>
      <c r="D27" s="85"/>
      <c r="E27" s="16"/>
      <c r="F27" s="12"/>
      <c r="G27" s="12"/>
      <c r="H27" s="30">
        <f>SUM(H26:H26)</f>
        <v>1808.5353749999997</v>
      </c>
    </row>
    <row r="28" spans="1:8" ht="12.75">
      <c r="A28" s="128" t="s">
        <v>7</v>
      </c>
      <c r="B28" s="128"/>
      <c r="C28" s="128"/>
      <c r="D28" s="128"/>
      <c r="E28" s="128"/>
      <c r="F28" s="128"/>
      <c r="G28" s="128"/>
      <c r="H28" s="128"/>
    </row>
    <row r="29" spans="1:8" ht="25.5">
      <c r="A29" s="4" t="s">
        <v>81</v>
      </c>
      <c r="B29" s="84" t="s">
        <v>44</v>
      </c>
      <c r="C29" s="84" t="s">
        <v>45</v>
      </c>
      <c r="D29" s="42">
        <v>45.6</v>
      </c>
      <c r="E29" s="86" t="s">
        <v>42</v>
      </c>
      <c r="F29" s="12">
        <v>45.15</v>
      </c>
      <c r="G29" s="12">
        <f>$G$5*F29</f>
        <v>56.4375</v>
      </c>
      <c r="H29" s="32">
        <f>G29*D29</f>
        <v>2573.55</v>
      </c>
    </row>
    <row r="30" spans="1:8" ht="25.5">
      <c r="A30" s="4" t="s">
        <v>20</v>
      </c>
      <c r="B30" s="93" t="s">
        <v>140</v>
      </c>
      <c r="C30" s="84" t="s">
        <v>30</v>
      </c>
      <c r="D30" s="42">
        <v>1.64</v>
      </c>
      <c r="E30" s="86" t="s">
        <v>42</v>
      </c>
      <c r="F30" s="12">
        <v>271.29</v>
      </c>
      <c r="G30" s="12">
        <f>$G$5*F30</f>
        <v>339.1125</v>
      </c>
      <c r="H30" s="32">
        <f>G30*D30</f>
        <v>556.1445</v>
      </c>
    </row>
    <row r="31" spans="1:8" ht="25.5">
      <c r="A31" s="4" t="s">
        <v>21</v>
      </c>
      <c r="B31" s="84" t="s">
        <v>137</v>
      </c>
      <c r="C31" s="84" t="s">
        <v>136</v>
      </c>
      <c r="D31" s="42">
        <v>45.6</v>
      </c>
      <c r="E31" s="16" t="s">
        <v>8</v>
      </c>
      <c r="F31" s="12">
        <v>19.58</v>
      </c>
      <c r="G31" s="12">
        <f>$G$5*F31</f>
        <v>24.474999999999998</v>
      </c>
      <c r="H31" s="32">
        <f>G31*D31</f>
        <v>1116.06</v>
      </c>
    </row>
    <row r="32" spans="1:8" ht="25.5">
      <c r="A32" s="4" t="s">
        <v>82</v>
      </c>
      <c r="B32" s="84" t="s">
        <v>65</v>
      </c>
      <c r="C32" s="84" t="s">
        <v>64</v>
      </c>
      <c r="D32" s="42">
        <v>24.43</v>
      </c>
      <c r="E32" s="16" t="s">
        <v>13</v>
      </c>
      <c r="F32" s="12">
        <v>8.64</v>
      </c>
      <c r="G32" s="12">
        <f>$G$5*F32</f>
        <v>10.8</v>
      </c>
      <c r="H32" s="32">
        <f>G32*D32</f>
        <v>263.844</v>
      </c>
    </row>
    <row r="33" spans="1:8" ht="12.75">
      <c r="A33" s="4"/>
      <c r="B33" s="84"/>
      <c r="C33" s="84" t="s">
        <v>10</v>
      </c>
      <c r="D33" s="42"/>
      <c r="E33" s="16"/>
      <c r="F33" s="12"/>
      <c r="G33" s="12"/>
      <c r="H33" s="30">
        <f>SUM(H29:H32)</f>
        <v>4509.5985</v>
      </c>
    </row>
    <row r="34" spans="1:8" ht="12.75">
      <c r="A34" s="128" t="s">
        <v>57</v>
      </c>
      <c r="B34" s="128"/>
      <c r="C34" s="128"/>
      <c r="D34" s="128"/>
      <c r="E34" s="128"/>
      <c r="F34" s="128"/>
      <c r="G34" s="128"/>
      <c r="H34" s="128"/>
    </row>
    <row r="35" spans="1:8" ht="25.5">
      <c r="A35" s="4" t="s">
        <v>83</v>
      </c>
      <c r="B35" s="84">
        <v>5975</v>
      </c>
      <c r="C35" s="84" t="s">
        <v>46</v>
      </c>
      <c r="D35" s="85">
        <f>53.54+(8.53*0.8)</f>
        <v>60.364</v>
      </c>
      <c r="E35" s="16" t="s">
        <v>8</v>
      </c>
      <c r="F35" s="12">
        <v>4.1</v>
      </c>
      <c r="G35" s="12">
        <f>$G$5*F35</f>
        <v>5.125</v>
      </c>
      <c r="H35" s="32">
        <f>D35*G35</f>
        <v>309.3655</v>
      </c>
    </row>
    <row r="36" spans="1:8" ht="25.5">
      <c r="A36" s="4" t="s">
        <v>22</v>
      </c>
      <c r="B36" s="84">
        <v>75481</v>
      </c>
      <c r="C36" s="84" t="s">
        <v>47</v>
      </c>
      <c r="D36" s="85">
        <f>8.53*0.8</f>
        <v>6.824</v>
      </c>
      <c r="E36" s="16" t="s">
        <v>8</v>
      </c>
      <c r="F36" s="12">
        <v>10.28</v>
      </c>
      <c r="G36" s="12">
        <f>$G$5*F36</f>
        <v>12.85</v>
      </c>
      <c r="H36" s="32">
        <f>D36*G36</f>
        <v>87.6884</v>
      </c>
    </row>
    <row r="37" spans="1:8" ht="25.5">
      <c r="A37" s="4" t="s">
        <v>23</v>
      </c>
      <c r="B37" s="84">
        <v>75481</v>
      </c>
      <c r="C37" s="84" t="s">
        <v>48</v>
      </c>
      <c r="D37" s="85">
        <v>53.54</v>
      </c>
      <c r="E37" s="16" t="s">
        <v>8</v>
      </c>
      <c r="F37" s="12">
        <v>10.28</v>
      </c>
      <c r="G37" s="12">
        <f>$G$5*F37</f>
        <v>12.85</v>
      </c>
      <c r="H37" s="32">
        <f>D37*G37</f>
        <v>687.9889999999999</v>
      </c>
    </row>
    <row r="38" spans="1:8" ht="12.75">
      <c r="A38" s="4"/>
      <c r="B38" s="84"/>
      <c r="C38" s="84" t="s">
        <v>10</v>
      </c>
      <c r="D38" s="85"/>
      <c r="E38" s="16"/>
      <c r="F38" s="12"/>
      <c r="G38" s="12"/>
      <c r="H38" s="30">
        <f>SUM(H35:H37)</f>
        <v>1085.0429</v>
      </c>
    </row>
    <row r="39" spans="1:8" ht="12.75">
      <c r="A39" s="121" t="s">
        <v>49</v>
      </c>
      <c r="B39" s="121"/>
      <c r="C39" s="121"/>
      <c r="D39" s="121"/>
      <c r="E39" s="121"/>
      <c r="F39" s="121"/>
      <c r="G39" s="121"/>
      <c r="H39" s="121"/>
    </row>
    <row r="40" spans="1:8" ht="25.5">
      <c r="A40" s="4" t="s">
        <v>84</v>
      </c>
      <c r="B40" s="84" t="s">
        <v>50</v>
      </c>
      <c r="C40" s="84" t="s">
        <v>51</v>
      </c>
      <c r="D40" s="85">
        <v>57.76</v>
      </c>
      <c r="E40" s="17" t="s">
        <v>8</v>
      </c>
      <c r="F40" s="12">
        <v>52.47</v>
      </c>
      <c r="G40" s="12">
        <v>50.625</v>
      </c>
      <c r="H40" s="32">
        <f>G40*D40</f>
        <v>2924.1</v>
      </c>
    </row>
    <row r="41" spans="1:8" ht="12.75">
      <c r="A41" s="4" t="s">
        <v>24</v>
      </c>
      <c r="B41" s="84">
        <v>72077</v>
      </c>
      <c r="C41" s="84" t="s">
        <v>76</v>
      </c>
      <c r="D41" s="85">
        <v>57.76</v>
      </c>
      <c r="E41" s="16" t="s">
        <v>8</v>
      </c>
      <c r="F41" s="12">
        <v>76.42</v>
      </c>
      <c r="G41" s="12">
        <v>78.75</v>
      </c>
      <c r="H41" s="32">
        <f>G41*D41</f>
        <v>4548.599999999999</v>
      </c>
    </row>
    <row r="42" spans="1:8" ht="25.5">
      <c r="A42" s="4" t="s">
        <v>85</v>
      </c>
      <c r="B42" s="84" t="s">
        <v>138</v>
      </c>
      <c r="C42" s="84" t="s">
        <v>66</v>
      </c>
      <c r="D42" s="85">
        <v>75.83</v>
      </c>
      <c r="E42" s="16" t="s">
        <v>42</v>
      </c>
      <c r="F42" s="12">
        <v>55.07</v>
      </c>
      <c r="G42" s="12">
        <f>$G$5*F42</f>
        <v>68.8375</v>
      </c>
      <c r="H42" s="32">
        <f>G42*D42</f>
        <v>5219.947625000001</v>
      </c>
    </row>
    <row r="43" spans="1:8" ht="25.5">
      <c r="A43" s="4" t="s">
        <v>86</v>
      </c>
      <c r="B43" s="93" t="s">
        <v>95</v>
      </c>
      <c r="C43" s="84" t="s">
        <v>94</v>
      </c>
      <c r="D43" s="85">
        <v>8.53</v>
      </c>
      <c r="E43" s="16" t="s">
        <v>101</v>
      </c>
      <c r="F43" s="12">
        <v>53.8</v>
      </c>
      <c r="G43" s="12">
        <f>$G$5*F43</f>
        <v>67.25</v>
      </c>
      <c r="H43" s="32">
        <f>G43*D43</f>
        <v>573.6424999999999</v>
      </c>
    </row>
    <row r="44" spans="1:8" ht="25.5">
      <c r="A44" s="37" t="s">
        <v>93</v>
      </c>
      <c r="B44" s="94" t="s">
        <v>98</v>
      </c>
      <c r="C44" s="87" t="s">
        <v>96</v>
      </c>
      <c r="D44" s="88">
        <v>3</v>
      </c>
      <c r="E44" s="47" t="s">
        <v>13</v>
      </c>
      <c r="F44" s="20">
        <v>36.12</v>
      </c>
      <c r="G44" s="20">
        <f>$G$5*F44</f>
        <v>45.15</v>
      </c>
      <c r="H44" s="33">
        <f>G44*D44</f>
        <v>135.45</v>
      </c>
    </row>
    <row r="45" spans="1:8" ht="12.75">
      <c r="A45" s="38"/>
      <c r="B45" s="95"/>
      <c r="C45" s="89" t="s">
        <v>97</v>
      </c>
      <c r="D45" s="90"/>
      <c r="E45" s="48"/>
      <c r="F45" s="21"/>
      <c r="G45" s="21"/>
      <c r="H45" s="34"/>
    </row>
    <row r="46" spans="1:8" ht="25.5">
      <c r="A46" s="4" t="s">
        <v>106</v>
      </c>
      <c r="B46" s="94" t="s">
        <v>100</v>
      </c>
      <c r="C46" s="87" t="s">
        <v>99</v>
      </c>
      <c r="D46" s="88">
        <v>11.03</v>
      </c>
      <c r="E46" s="47" t="s">
        <v>13</v>
      </c>
      <c r="F46" s="20">
        <v>17.46</v>
      </c>
      <c r="G46" s="20">
        <f>$G$5*F46</f>
        <v>21.825000000000003</v>
      </c>
      <c r="H46" s="33">
        <f>G46*D46</f>
        <v>240.72975000000002</v>
      </c>
    </row>
    <row r="47" spans="1:8" ht="12.75">
      <c r="A47" s="4"/>
      <c r="B47" s="92"/>
      <c r="C47" s="84" t="s">
        <v>10</v>
      </c>
      <c r="D47" s="85"/>
      <c r="E47" s="16"/>
      <c r="F47" s="12"/>
      <c r="G47" s="12"/>
      <c r="H47" s="30">
        <f>SUM(H40:H46)</f>
        <v>13642.469875</v>
      </c>
    </row>
    <row r="48" spans="1:8" ht="12.75" customHeight="1">
      <c r="A48" s="122" t="s">
        <v>11</v>
      </c>
      <c r="B48" s="122"/>
      <c r="C48" s="122"/>
      <c r="D48" s="122"/>
      <c r="E48" s="122"/>
      <c r="F48" s="122"/>
      <c r="G48" s="122"/>
      <c r="H48" s="122"/>
    </row>
    <row r="49" spans="1:8" ht="38.25">
      <c r="A49" s="8" t="s">
        <v>87</v>
      </c>
      <c r="B49" s="93" t="s">
        <v>12</v>
      </c>
      <c r="C49" s="84" t="s">
        <v>135</v>
      </c>
      <c r="D49" s="85">
        <v>3.6</v>
      </c>
      <c r="E49" s="17" t="s">
        <v>8</v>
      </c>
      <c r="F49" s="18">
        <v>284.89</v>
      </c>
      <c r="G49" s="12">
        <f>$G$5*F49</f>
        <v>356.11249999999995</v>
      </c>
      <c r="H49" s="32">
        <f>G49*D49</f>
        <v>1282.0049999999999</v>
      </c>
    </row>
    <row r="50" spans="1:8" ht="38.25">
      <c r="A50" s="8" t="s">
        <v>25</v>
      </c>
      <c r="B50" s="93" t="s">
        <v>12</v>
      </c>
      <c r="C50" s="84" t="s">
        <v>110</v>
      </c>
      <c r="D50" s="85">
        <v>17.06</v>
      </c>
      <c r="E50" s="17" t="s">
        <v>8</v>
      </c>
      <c r="F50" s="18">
        <v>285</v>
      </c>
      <c r="G50" s="12">
        <f>$G$5*F50</f>
        <v>356.25</v>
      </c>
      <c r="H50" s="32">
        <f>G50*D50</f>
        <v>6077.624999999999</v>
      </c>
    </row>
    <row r="51" spans="1:8" ht="38.25">
      <c r="A51" s="8" t="s">
        <v>26</v>
      </c>
      <c r="B51" s="93" t="s">
        <v>12</v>
      </c>
      <c r="C51" s="9" t="s">
        <v>111</v>
      </c>
      <c r="D51" s="85">
        <v>2.52</v>
      </c>
      <c r="E51" s="17" t="s">
        <v>8</v>
      </c>
      <c r="F51" s="18">
        <v>390.45</v>
      </c>
      <c r="G51" s="12">
        <f>$G$5*F51</f>
        <v>488.0625</v>
      </c>
      <c r="H51" s="32">
        <f>G51*D51</f>
        <v>1229.9175</v>
      </c>
    </row>
    <row r="52" spans="1:8" ht="25.5">
      <c r="A52" s="8" t="s">
        <v>107</v>
      </c>
      <c r="B52" s="93" t="s">
        <v>139</v>
      </c>
      <c r="C52" s="84" t="s">
        <v>90</v>
      </c>
      <c r="D52" s="85">
        <f>1.5*1</f>
        <v>1.5</v>
      </c>
      <c r="E52" s="16" t="s">
        <v>8</v>
      </c>
      <c r="F52" s="12">
        <v>198.86</v>
      </c>
      <c r="G52" s="12">
        <f>$G$5*F52</f>
        <v>248.57500000000002</v>
      </c>
      <c r="H52" s="32">
        <f>G52*D52</f>
        <v>372.8625</v>
      </c>
    </row>
    <row r="53" spans="1:8" ht="12.75">
      <c r="A53" s="8"/>
      <c r="B53" s="84"/>
      <c r="C53" s="84" t="s">
        <v>10</v>
      </c>
      <c r="D53" s="85"/>
      <c r="E53" s="19"/>
      <c r="F53" s="18"/>
      <c r="G53" s="12"/>
      <c r="H53" s="30">
        <f>SUM(H49:H52)</f>
        <v>8962.409999999998</v>
      </c>
    </row>
    <row r="54" spans="1:8" ht="12.75">
      <c r="A54" s="121" t="s">
        <v>128</v>
      </c>
      <c r="B54" s="121"/>
      <c r="C54" s="121"/>
      <c r="D54" s="121"/>
      <c r="E54" s="121"/>
      <c r="F54" s="121"/>
      <c r="G54" s="121"/>
      <c r="H54" s="121"/>
    </row>
    <row r="55" spans="1:8" ht="51" customHeight="1">
      <c r="A55" s="79" t="s">
        <v>91</v>
      </c>
      <c r="B55" s="96" t="s">
        <v>129</v>
      </c>
      <c r="C55" s="80" t="s">
        <v>130</v>
      </c>
      <c r="D55" s="81">
        <v>2</v>
      </c>
      <c r="E55" s="82" t="s">
        <v>9</v>
      </c>
      <c r="F55" s="52">
        <v>102.13</v>
      </c>
      <c r="G55" s="52">
        <f>$G$5*F55</f>
        <v>127.6625</v>
      </c>
      <c r="H55" s="53">
        <f>G55*D55</f>
        <v>255.325</v>
      </c>
    </row>
    <row r="56" spans="1:8" ht="38.25">
      <c r="A56" s="79" t="s">
        <v>131</v>
      </c>
      <c r="B56" s="80" t="s">
        <v>132</v>
      </c>
      <c r="C56" s="80" t="s">
        <v>133</v>
      </c>
      <c r="D56" s="83">
        <v>2</v>
      </c>
      <c r="E56" s="82" t="s">
        <v>9</v>
      </c>
      <c r="F56" s="52">
        <v>62.42</v>
      </c>
      <c r="G56" s="52">
        <f>$G$5*F56</f>
        <v>78.025</v>
      </c>
      <c r="H56" s="53">
        <f>G56*D56</f>
        <v>156.05</v>
      </c>
    </row>
    <row r="57" spans="1:8" ht="12.75">
      <c r="A57" s="4"/>
      <c r="B57" s="84"/>
      <c r="C57" s="84" t="s">
        <v>10</v>
      </c>
      <c r="D57" s="85"/>
      <c r="E57" s="16"/>
      <c r="F57" s="12"/>
      <c r="G57" s="12"/>
      <c r="H57" s="30">
        <f>SUM(H55:H56)</f>
        <v>411.375</v>
      </c>
    </row>
    <row r="58" spans="1:8" ht="12.75">
      <c r="A58" s="123" t="s">
        <v>52</v>
      </c>
      <c r="B58" s="123"/>
      <c r="C58" s="123"/>
      <c r="D58" s="123"/>
      <c r="E58" s="123"/>
      <c r="F58" s="123"/>
      <c r="G58" s="123"/>
      <c r="H58" s="123"/>
    </row>
    <row r="59" spans="1:8" ht="25.5">
      <c r="A59" s="8" t="s">
        <v>88</v>
      </c>
      <c r="B59" s="84" t="s">
        <v>53</v>
      </c>
      <c r="C59" s="84" t="s">
        <v>54</v>
      </c>
      <c r="D59" s="85">
        <v>263.26</v>
      </c>
      <c r="E59" s="86" t="s">
        <v>8</v>
      </c>
      <c r="F59" s="52">
        <v>8.15</v>
      </c>
      <c r="G59" s="52">
        <f>$G$5*F59</f>
        <v>10.1875</v>
      </c>
      <c r="H59" s="35">
        <f>G59*D59</f>
        <v>2681.96125</v>
      </c>
    </row>
    <row r="60" spans="1:8" ht="25.5">
      <c r="A60" s="8" t="s">
        <v>27</v>
      </c>
      <c r="B60" s="84" t="s">
        <v>62</v>
      </c>
      <c r="C60" s="84" t="s">
        <v>61</v>
      </c>
      <c r="D60" s="85">
        <v>80.15</v>
      </c>
      <c r="E60" s="86" t="s">
        <v>8</v>
      </c>
      <c r="F60" s="18">
        <v>2.61</v>
      </c>
      <c r="G60" s="12">
        <f>$G$5*F60</f>
        <v>3.2624999999999997</v>
      </c>
      <c r="H60" s="35">
        <f>G60*D60</f>
        <v>261.489375</v>
      </c>
    </row>
    <row r="61" spans="1:8" ht="12.75">
      <c r="A61" s="8" t="s">
        <v>89</v>
      </c>
      <c r="B61" s="84" t="s">
        <v>58</v>
      </c>
      <c r="C61" s="84" t="s">
        <v>103</v>
      </c>
      <c r="D61" s="91">
        <v>31.03</v>
      </c>
      <c r="E61" s="86" t="s">
        <v>8</v>
      </c>
      <c r="F61" s="18">
        <v>9.56</v>
      </c>
      <c r="G61" s="12">
        <f>$G$5*F61</f>
        <v>11.950000000000001</v>
      </c>
      <c r="H61" s="53">
        <f>G61*D61</f>
        <v>370.80850000000004</v>
      </c>
    </row>
    <row r="62" spans="1:8" ht="12.75">
      <c r="A62" s="8"/>
      <c r="B62" s="84"/>
      <c r="C62" s="84" t="s">
        <v>10</v>
      </c>
      <c r="D62" s="85"/>
      <c r="E62" s="19"/>
      <c r="F62" s="18"/>
      <c r="G62" s="18"/>
      <c r="H62" s="97">
        <f>SUM(H59:H60)</f>
        <v>2943.450625</v>
      </c>
    </row>
    <row r="63" spans="1:10" ht="15.75" customHeight="1">
      <c r="A63" s="121" t="s">
        <v>55</v>
      </c>
      <c r="B63" s="121"/>
      <c r="C63" s="121"/>
      <c r="D63" s="121"/>
      <c r="E63" s="121"/>
      <c r="F63" s="121"/>
      <c r="G63" s="121"/>
      <c r="H63" s="121"/>
      <c r="J63" s="3"/>
    </row>
    <row r="64" spans="1:10" ht="12.75">
      <c r="A64" s="8" t="s">
        <v>91</v>
      </c>
      <c r="B64" s="84" t="s">
        <v>73</v>
      </c>
      <c r="C64" s="84" t="s">
        <v>56</v>
      </c>
      <c r="D64" s="85">
        <v>82.89</v>
      </c>
      <c r="E64" s="86" t="s">
        <v>8</v>
      </c>
      <c r="F64" s="18">
        <v>1.86</v>
      </c>
      <c r="G64" s="12">
        <f>$G$5*F64</f>
        <v>2.325</v>
      </c>
      <c r="H64" s="98">
        <f>G64*D64</f>
        <v>192.71925000000002</v>
      </c>
      <c r="J64" s="3"/>
    </row>
    <row r="65" spans="1:8" ht="15.75">
      <c r="A65" s="4"/>
      <c r="B65" s="24"/>
      <c r="C65" s="51" t="s">
        <v>3</v>
      </c>
      <c r="D65" s="43"/>
      <c r="E65" s="16"/>
      <c r="F65" s="12"/>
      <c r="G65" s="12"/>
      <c r="H65" s="99">
        <f>H16+H21+H24+H27+H33+H38+H47+H53+H57+H62+H64</f>
        <v>43459.00214999999</v>
      </c>
    </row>
    <row r="66" spans="1:3" ht="19.5" customHeight="1">
      <c r="A66" s="25"/>
      <c r="C66" s="6"/>
    </row>
    <row r="67" spans="1:7" ht="19.5" customHeight="1">
      <c r="A67" s="10"/>
      <c r="B67" s="10"/>
      <c r="C67" s="7"/>
      <c r="D67" s="100" t="s">
        <v>141</v>
      </c>
      <c r="E67" s="100"/>
      <c r="F67" s="101"/>
      <c r="G67" s="102"/>
    </row>
    <row r="68" spans="1:7" ht="19.5" customHeight="1">
      <c r="A68" s="10"/>
      <c r="B68" s="25"/>
      <c r="C68" s="7"/>
      <c r="D68" s="100" t="s">
        <v>142</v>
      </c>
      <c r="E68" s="100"/>
      <c r="F68" s="26"/>
      <c r="G68" s="102"/>
    </row>
    <row r="69" spans="2:7" ht="19.5" customHeight="1">
      <c r="B69" s="10"/>
      <c r="C69" s="39"/>
      <c r="D69" s="44"/>
      <c r="E69" s="22"/>
      <c r="F69" s="22"/>
      <c r="G69" s="22"/>
    </row>
    <row r="70" spans="1:3" ht="19.5" customHeight="1">
      <c r="A70" s="26"/>
      <c r="C70" s="6"/>
    </row>
    <row r="71" ht="19.5" customHeight="1">
      <c r="C71" s="6"/>
    </row>
    <row r="72" ht="12.75">
      <c r="C72" s="6"/>
    </row>
    <row r="73" ht="12.75">
      <c r="B73" s="26"/>
    </row>
  </sheetData>
  <sheetProtection/>
  <mergeCells count="16">
    <mergeCell ref="A48:H48"/>
    <mergeCell ref="A58:H58"/>
    <mergeCell ref="A63:H63"/>
    <mergeCell ref="A9:H9"/>
    <mergeCell ref="A17:H17"/>
    <mergeCell ref="A22:H22"/>
    <mergeCell ref="A25:H25"/>
    <mergeCell ref="A28:H28"/>
    <mergeCell ref="A34:H34"/>
    <mergeCell ref="A54:H54"/>
    <mergeCell ref="A2:H2"/>
    <mergeCell ref="A4:F4"/>
    <mergeCell ref="A5:F5"/>
    <mergeCell ref="A6:B6"/>
    <mergeCell ref="D7:H7"/>
    <mergeCell ref="A39:H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4780</cp:lastModifiedBy>
  <cp:lastPrinted>2013-11-18T19:47:22Z</cp:lastPrinted>
  <dcterms:created xsi:type="dcterms:W3CDTF">2006-09-22T13:55:22Z</dcterms:created>
  <dcterms:modified xsi:type="dcterms:W3CDTF">2013-11-22T18:51:22Z</dcterms:modified>
  <cp:category/>
  <cp:version/>
  <cp:contentType/>
  <cp:contentStatus/>
</cp:coreProperties>
</file>