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plailha de custo" sheetId="1" r:id="rId1"/>
    <sheet name="cronograma" sheetId="2" r:id="rId2"/>
  </sheets>
  <definedNames>
    <definedName name="_xlnm.Print_Area" localSheetId="0">'plailha de custo'!$A$2:$H$69</definedName>
    <definedName name="_xlnm.Print_Titles" localSheetId="0">'plailha de custo'!$2:$8</definedName>
  </definedNames>
  <calcPr fullCalcOnLoad="1"/>
</workbook>
</file>

<file path=xl/sharedStrings.xml><?xml version="1.0" encoding="utf-8"?>
<sst xmlns="http://schemas.openxmlformats.org/spreadsheetml/2006/main" count="215" uniqueCount="151">
  <si>
    <t>ITEM</t>
  </si>
  <si>
    <t>DESCRIÇÃO</t>
  </si>
  <si>
    <t>PREÇO UNITÁRIO</t>
  </si>
  <si>
    <t>TOTAL</t>
  </si>
  <si>
    <t>PLANILHA ORÇAMENTÁRIA DE CUSTOS</t>
  </si>
  <si>
    <t>CÓDIGO</t>
  </si>
  <si>
    <t>PISOS</t>
  </si>
  <si>
    <t>M²</t>
  </si>
  <si>
    <t>UND</t>
  </si>
  <si>
    <t>SUB TOTAL</t>
  </si>
  <si>
    <t>M</t>
  </si>
  <si>
    <t>PT</t>
  </si>
  <si>
    <t>1.0</t>
  </si>
  <si>
    <t>1.1</t>
  </si>
  <si>
    <t>1.2</t>
  </si>
  <si>
    <t>1.3</t>
  </si>
  <si>
    <t>1.4</t>
  </si>
  <si>
    <t>1.5</t>
  </si>
  <si>
    <t>5.1</t>
  </si>
  <si>
    <t>5.2</t>
  </si>
  <si>
    <t>6.1</t>
  </si>
  <si>
    <t>6.2</t>
  </si>
  <si>
    <t>6.3</t>
  </si>
  <si>
    <t>7.1</t>
  </si>
  <si>
    <t>9.1</t>
  </si>
  <si>
    <t>SOLEIRA DE GRANITO CINZA ANDORINHA E = 2 CM</t>
  </si>
  <si>
    <t xml:space="preserve">DEMOLICAO MANUAL DE PISO / CONTRAPISO </t>
  </si>
  <si>
    <t xml:space="preserve">DEMOLICAO DE ALVENARIA DE TIJOLOS FURADOS S/REAPROVEITAMENTO </t>
  </si>
  <si>
    <t xml:space="preserve">73899/002 </t>
  </si>
  <si>
    <t xml:space="preserve">73935/001 </t>
  </si>
  <si>
    <t xml:space="preserve">ALVENARIA EM TIJOLO CERAMICO FURADO 10X20X20CM, 1/2 VEZ, ASSENTADO EM ARGAMASSA TRACO 1:4 (CIMENTO E AREIA),E=1CM </t>
  </si>
  <si>
    <t xml:space="preserve">m² </t>
  </si>
  <si>
    <t xml:space="preserve">ALVENARIA              </t>
  </si>
  <si>
    <t xml:space="preserve">73829/001 </t>
  </si>
  <si>
    <t xml:space="preserve">PISO EM CERÂMICA ESMALTADA 1A PEI-V, PADRÃO MÉDIO, ASSENTADA COM ARGAMASSA COLANTE. </t>
  </si>
  <si>
    <t xml:space="preserve">CHAPISCO EM PAREDES TRACO 1:3 (CIMENTO E AREIA), ESPESSURA 0,5CM, PREPARO MECÂNICO. </t>
  </si>
  <si>
    <t xml:space="preserve">EMBOCO PAULISTA (MASSA ÚNICA) TRACO 1:2:8 (CIMENTO, CAL E AREIA), ESPESSURA 2,0CM, PREPARO MECÂNICO. </t>
  </si>
  <si>
    <t xml:space="preserve">REBOCO PARA PAREDES INTERNAS, ARGAMASSA TRACO 1:2 (CAL E AREIA FINA PENEIRADA), PREPARO MANUAL. </t>
  </si>
  <si>
    <t xml:space="preserve">COBERTURA </t>
  </si>
  <si>
    <t xml:space="preserve">73938/001 </t>
  </si>
  <si>
    <t xml:space="preserve">COBERTURA EM TELHA CERAMICA TIPO COLONIAL, COM ARGAMASSA TRACO 1:3 (CIMENTO E AREIA) </t>
  </si>
  <si>
    <t xml:space="preserve">INSTALAÇÕES HIDROSSANITÁRIAS </t>
  </si>
  <si>
    <t xml:space="preserve">INSTALAÇÕES ELÉTRICAS </t>
  </si>
  <si>
    <t xml:space="preserve">74132/001 </t>
  </si>
  <si>
    <t xml:space="preserve">INSTALACAO PONTO LUZ EQUIVALENTE A 2 VARAS ELETRODUTO PVC RIGIDO 3/4", 12M DE FIO 2,5MM2 CAIXAS CONEXOES LUVAS CURVA E INTERRUPTOR EMBUTIR COM PLACA, INCLUSIVE ABERTURA E FECHAMENTO RASGO ALVENARIA. </t>
  </si>
  <si>
    <t xml:space="preserve">73953/006 </t>
  </si>
  <si>
    <t xml:space="preserve">LUMINARIA TIPO CALHA, DE SOBREPOR, COM REATOR DE PARTIDA RAPIDA E LAMPADA FLUORESCENTE 2X40W, COMPLETA, FORNECIMENTO E INSTALAÇÃO. </t>
  </si>
  <si>
    <t xml:space="preserve">PINTURAS </t>
  </si>
  <si>
    <t xml:space="preserve">73954/002 </t>
  </si>
  <si>
    <t xml:space="preserve">PINTURA LATEX ACRILICA AMBIENTES INTERNOS/EXTERNOS, DUAS DEMÃOS. </t>
  </si>
  <si>
    <t xml:space="preserve">LIMPEZA DA OBRA </t>
  </si>
  <si>
    <t>REVESTIMENTO</t>
  </si>
  <si>
    <t>DEMOLIÇÕES E RETIRADAS</t>
  </si>
  <si>
    <t>M³</t>
  </si>
  <si>
    <t>PONTO DE ÁGUA FRIA EMBUTIDO, INCLUINDO TUBO DE PVC RÍGIDO</t>
  </si>
  <si>
    <t>SETOP</t>
  </si>
  <si>
    <t>LASTRO DE CONCRETO TRACO 1:2,5:5, ESPESSURA 7CM, PREPARO MECANICO(CONTRAPISO0</t>
  </si>
  <si>
    <t>RODAPE EM CERAMICA ESMALTADA LINHA POPULAR PEI-4, ASSENTADA COM ARGAMA</t>
  </si>
  <si>
    <t>73985/001</t>
  </si>
  <si>
    <t>PREÇO COM BDI</t>
  </si>
  <si>
    <t>2.0</t>
  </si>
  <si>
    <t>3.0</t>
  </si>
  <si>
    <t>73948/016</t>
  </si>
  <si>
    <t>PONTO DE TOMADA PARA AR CONDICIONADO (CAIXA, ELETRODUTO, FIOS E TOMADA</t>
  </si>
  <si>
    <t>74054/003</t>
  </si>
  <si>
    <t xml:space="preserve">DEVIDO O ESPAÇO FISICO NÃO SERA CRADO SALA DE REUNIÃO E ESCOVÁRIO CONFORME UBS </t>
  </si>
  <si>
    <t>73801/002</t>
  </si>
  <si>
    <t>RETIRADA DE FOLHAS DE PORTA DE PASSAGEM OU JANELA</t>
  </si>
  <si>
    <t xml:space="preserve"> DEMOLICAO DE CONCRETO SIMPLES</t>
  </si>
  <si>
    <t>SERVIÇO:</t>
  </si>
  <si>
    <t xml:space="preserve">A N E X O   I </t>
  </si>
  <si>
    <t>QTD</t>
  </si>
  <si>
    <t>4.0</t>
  </si>
  <si>
    <t>5.0</t>
  </si>
  <si>
    <t>5.3</t>
  </si>
  <si>
    <t>6.0</t>
  </si>
  <si>
    <t>7.0</t>
  </si>
  <si>
    <t>7.2</t>
  </si>
  <si>
    <t>9.0</t>
  </si>
  <si>
    <t>9.2</t>
  </si>
  <si>
    <t>10.0</t>
  </si>
  <si>
    <t>10.1</t>
  </si>
  <si>
    <t>11.0</t>
  </si>
  <si>
    <t>12.0</t>
  </si>
  <si>
    <t>SINAPI</t>
  </si>
  <si>
    <t>ALVENARIA</t>
  </si>
  <si>
    <t>RUFO E CONTRA-RUFO DE CHAPA GALVANIZADA Nº. 24,</t>
  </si>
  <si>
    <t>PLU-RUF-005</t>
  </si>
  <si>
    <t>LIMPEZA DA OBRA</t>
  </si>
  <si>
    <t>BDI 25%</t>
  </si>
  <si>
    <t>BANCADA EM GRANITO CINZA ANDORINHA E = 3 CM,</t>
  </si>
  <si>
    <t>BAN-GRA-010</t>
  </si>
  <si>
    <t>FONTE:</t>
  </si>
  <si>
    <t xml:space="preserve">VALVULA DESCARGA 1.1/2" COM REGISTRO, ACABAMENTO EM METAL CROMADO - FORNECIMENTO E INSTALACAO  </t>
  </si>
  <si>
    <t>CRONOGRAMA FÍSICO/FINANCEIRO</t>
  </si>
  <si>
    <t xml:space="preserve">ITEM </t>
  </si>
  <si>
    <t>DISCRIMINAÇÃO</t>
  </si>
  <si>
    <t>VALOR</t>
  </si>
  <si>
    <t>1º  Mês</t>
  </si>
  <si>
    <t>2º Mês</t>
  </si>
  <si>
    <t>3º Mês</t>
  </si>
  <si>
    <t>COBERTURA</t>
  </si>
  <si>
    <t>INSTALAÇÕES ELÉTRICAS</t>
  </si>
  <si>
    <t>LIMPEZA DA OBRA /OUTROS</t>
  </si>
  <si>
    <t>TOTAIS</t>
  </si>
  <si>
    <t>% DO ITEM</t>
  </si>
  <si>
    <t>TOTAL ACUMULADO</t>
  </si>
  <si>
    <t>% ACUMULADA</t>
  </si>
  <si>
    <t>SOL-GRA-005</t>
  </si>
  <si>
    <t>73919/004</t>
  </si>
  <si>
    <t>LOCAL: PRAÇA TANCREDO NEVES (CENTRO).</t>
  </si>
  <si>
    <t>RETIRADA DE APARELHOS SANITARIOS</t>
  </si>
  <si>
    <t>DEM-PIS-025</t>
  </si>
  <si>
    <t>DEMOLIÇÃO DE PISO DE MARMORITE, INCLUSIVE AFASTAMENTO</t>
  </si>
  <si>
    <t>RETIRADA CUIDADOSA DE AZULEJOS/LADRILHOS E ARGAMASSA DE ASSENTAMENTO</t>
  </si>
  <si>
    <t>73896/001</t>
  </si>
  <si>
    <t>SUPERESTRUTURA</t>
  </si>
  <si>
    <t>SUPRAESTRUTURA</t>
  </si>
  <si>
    <t>FORMA PARA ESTRUTURAS DE CONCRETO (PILAR, VIGA E LAJE) EM CHAPA DE MAD M2</t>
  </si>
  <si>
    <t>SEE-EST-005</t>
  </si>
  <si>
    <t>PILAR EM CONCRETO APARENTE 20 MPA, INCLUSIVE ARMAÇÃO, FORMA PLASTIFICADA E DESFORMA</t>
  </si>
  <si>
    <t>INFRAESTRUTURA</t>
  </si>
  <si>
    <t>TER-API-005</t>
  </si>
  <si>
    <t>APILOAMENTO DO FUNDO DE VALAS COM SOQUETE</t>
  </si>
  <si>
    <t>MUR-BLO-005</t>
  </si>
  <si>
    <t>MURO DIVISÓRIO BLOCO DE CONCRETO APARENTE E = 15 CM, H = 1,80 M, INCLUSIVE SAPATA DE CONCRETO ARMADO FCK = 15 MPA, 50 X 55CM</t>
  </si>
  <si>
    <t>CIN-VER-005</t>
  </si>
  <si>
    <t>VERGAS RETAS CONCRETO ARMADO FCK = 15 MPA</t>
  </si>
  <si>
    <t>COB-ENG-010</t>
  </si>
  <si>
    <t>ENGRADAMENTO PARA TELHADO DE FIBROCIMENTO ONDULADA</t>
  </si>
  <si>
    <t>PINTURA EM ESQUADRIAS DE MADEIRA PINTURA A OLEO, 3 DEMAOS</t>
  </si>
  <si>
    <t>79497/001</t>
  </si>
  <si>
    <t>Gabriel Messias de Magalhães</t>
  </si>
  <si>
    <t>Engenheiro Civil CREA- 5068960479-D/SP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</si>
  <si>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</si>
  <si>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</si>
  <si>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</si>
  <si>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</si>
  <si>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</si>
  <si>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</si>
  <si>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</si>
  <si>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</si>
  <si>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</si>
  <si>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</si>
  <si>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8.0</t>
  </si>
  <si>
    <t>8.1</t>
  </si>
  <si>
    <t>8.2</t>
  </si>
  <si>
    <r>
      <t>DATA</t>
    </r>
    <r>
      <rPr>
        <sz val="7"/>
        <rFont val="Arial"/>
        <family val="2"/>
      </rPr>
      <t>: 23/01/2014</t>
    </r>
  </si>
  <si>
    <r>
      <t>OBRA</t>
    </r>
    <r>
      <rPr>
        <sz val="10"/>
        <rFont val="Arial"/>
        <family val="0"/>
      </rPr>
      <t>: REFORMA E AMPLIAÇÃO DA UAP   -  UNIDADE AMBULATORIAL DE PIRAPORA</t>
    </r>
  </si>
  <si>
    <t>REFORMA E AMPLIAÇÃO NA UNIDADE</t>
  </si>
  <si>
    <t>OBRA: REFORMA E AMPLIA,CÃO DA  UAP - UNIDADE AMBULATORIAL DE PIRAPORA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</si>
</sst>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0"/>
    <numFmt numFmtId="177" formatCode="_(* #,##0.000_);_(* \(#,##0.000\);_(* &quot;-&quot;??_);_(@_)"/>
    <numFmt numFmtId="178" formatCode="#,##0.000_);\(#,##0.000\)"/>
    <numFmt numFmtId="179" formatCode="#,##0.00000_);\(#,##0.00000\)"/>
    <numFmt numFmtId="180" formatCode="#,##0.000000_);\(#,##0.000000\)"/>
    <numFmt numFmtId="181" formatCode="_(* #,##0.000000_);_(* \(#,##0.000000\);_(* &quot;-&quot;??????_);_(@_)"/>
    <numFmt numFmtId="182" formatCode="_(* #,##0.000_);_(* \(#,##0.000\);_(* &quot;-&quot;???_);_(@_)"/>
    <numFmt numFmtId="183" formatCode="&quot;R$ &quot;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 shrinkToFit="1"/>
    </xf>
    <xf numFmtId="0" fontId="0" fillId="0" borderId="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54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50">
      <alignment/>
      <protection/>
    </xf>
    <xf numFmtId="0" fontId="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43" fontId="5" fillId="0" borderId="12" xfId="54" applyNumberFormat="1" applyFont="1" applyBorder="1" applyAlignment="1">
      <alignment vertical="center"/>
    </xf>
    <xf numFmtId="171" fontId="0" fillId="0" borderId="11" xfId="0" applyNumberForma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43" fontId="5" fillId="0" borderId="13" xfId="54" applyNumberFormat="1" applyFont="1" applyBorder="1" applyAlignment="1">
      <alignment vertical="center"/>
    </xf>
    <xf numFmtId="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left" vertical="center"/>
    </xf>
    <xf numFmtId="43" fontId="2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171" fontId="5" fillId="0" borderId="13" xfId="54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171" fontId="2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8" fillId="35" borderId="10" xfId="0" applyNumberFormat="1" applyFont="1" applyFill="1" applyBorder="1" applyAlignment="1">
      <alignment horizontal="right" wrapText="1"/>
    </xf>
    <xf numFmtId="2" fontId="0" fillId="35" borderId="10" xfId="0" applyNumberFormat="1" applyFont="1" applyFill="1" applyBorder="1" applyAlignment="1">
      <alignment horizontal="right"/>
    </xf>
    <xf numFmtId="2" fontId="8" fillId="35" borderId="10" xfId="0" applyNumberFormat="1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0" borderId="19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8" fillId="35" borderId="19" xfId="0" applyNumberFormat="1" applyFont="1" applyFill="1" applyBorder="1" applyAlignment="1">
      <alignment horizontal="right" wrapText="1"/>
    </xf>
    <xf numFmtId="0" fontId="0" fillId="35" borderId="20" xfId="0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0" borderId="19" xfId="0" applyNumberFormat="1" applyFont="1" applyBorder="1" applyAlignment="1">
      <alignment vertical="center" wrapText="1"/>
    </xf>
    <xf numFmtId="2" fontId="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2" fontId="8" fillId="35" borderId="20" xfId="0" applyNumberFormat="1" applyFont="1" applyFill="1" applyBorder="1" applyAlignment="1">
      <alignment horizontal="right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0" applyFont="1" applyAlignment="1">
      <alignment horizontal="center" vertical="top"/>
      <protection/>
    </xf>
    <xf numFmtId="49" fontId="12" fillId="0" borderId="0" xfId="0" applyNumberFormat="1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43" fontId="2" fillId="0" borderId="22" xfId="0" applyNumberFormat="1" applyFont="1" applyBorder="1" applyAlignment="1">
      <alignment horizontal="center" vertical="center"/>
    </xf>
    <xf numFmtId="43" fontId="2" fillId="0" borderId="2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3771900</xdr:colOff>
      <xdr:row>1</xdr:row>
      <xdr:rowOff>66675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543050" y="0"/>
          <a:ext cx="3495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81</xdr:row>
      <xdr:rowOff>104775</xdr:rowOff>
    </xdr:from>
    <xdr:to>
      <xdr:col>8</xdr:col>
      <xdr:colOff>0</xdr:colOff>
      <xdr:row>85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9392900"/>
          <a:ext cx="9496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76200</xdr:colOff>
      <xdr:row>81</xdr:row>
      <xdr:rowOff>38100</xdr:rowOff>
    </xdr:from>
    <xdr:to>
      <xdr:col>7</xdr:col>
      <xdr:colOff>828675</xdr:colOff>
      <xdr:row>81</xdr:row>
      <xdr:rowOff>38100</xdr:rowOff>
    </xdr:to>
    <xdr:sp>
      <xdr:nvSpPr>
        <xdr:cNvPr id="3" name="Line 8"/>
        <xdr:cNvSpPr>
          <a:spLocks/>
        </xdr:cNvSpPr>
      </xdr:nvSpPr>
      <xdr:spPr>
        <a:xfrm>
          <a:off x="76200" y="19326225"/>
          <a:ext cx="946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3771900</xdr:colOff>
      <xdr:row>1</xdr:row>
      <xdr:rowOff>66675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543050" y="0"/>
          <a:ext cx="3495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7"/>
  <sheetViews>
    <sheetView tabSelected="1" view="pageBreakPreview" zoomScale="60" zoomScalePageLayoutView="0" workbookViewId="0" topLeftCell="A1">
      <selection activeCell="C10" sqref="C10"/>
    </sheetView>
  </sheetViews>
  <sheetFormatPr defaultColWidth="9.140625" defaultRowHeight="12.75"/>
  <cols>
    <col min="1" max="1" width="4.140625" style="2" customWidth="1"/>
    <col min="2" max="2" width="14.8515625" style="2" customWidth="1"/>
    <col min="3" max="3" width="62.421875" style="0" customWidth="1"/>
    <col min="4" max="4" width="8.8515625" style="29" customWidth="1"/>
    <col min="5" max="5" width="7.421875" style="34" customWidth="1"/>
    <col min="6" max="6" width="15.8515625" style="12" customWidth="1"/>
    <col min="7" max="7" width="17.140625" style="12" customWidth="1"/>
    <col min="8" max="8" width="12.421875" style="23" customWidth="1"/>
  </cols>
  <sheetData>
    <row r="1" spans="1:8" ht="49.5" customHeight="1">
      <c r="A1" s="18"/>
      <c r="B1" s="18"/>
      <c r="C1" s="1"/>
      <c r="F1" s="11"/>
      <c r="G1" s="11"/>
      <c r="H1" s="22"/>
    </row>
    <row r="2" spans="1:8" ht="15.75">
      <c r="A2" s="101" t="s">
        <v>70</v>
      </c>
      <c r="B2" s="101"/>
      <c r="C2" s="101"/>
      <c r="D2" s="101"/>
      <c r="E2" s="101"/>
      <c r="F2" s="101"/>
      <c r="G2" s="101"/>
      <c r="H2" s="101"/>
    </row>
    <row r="3" ht="4.5" customHeight="1"/>
    <row r="4" spans="1:8" ht="19.5" customHeight="1">
      <c r="A4" s="102" t="s">
        <v>4</v>
      </c>
      <c r="B4" s="102"/>
      <c r="C4" s="102"/>
      <c r="D4" s="102"/>
      <c r="E4" s="102"/>
      <c r="F4" s="102"/>
      <c r="G4" s="9" t="s">
        <v>89</v>
      </c>
      <c r="H4" s="33" t="s">
        <v>147</v>
      </c>
    </row>
    <row r="5" spans="1:8" ht="19.5" customHeight="1">
      <c r="A5" s="103" t="s">
        <v>148</v>
      </c>
      <c r="B5" s="103"/>
      <c r="C5" s="104"/>
      <c r="D5" s="104"/>
      <c r="E5" s="104"/>
      <c r="F5" s="104"/>
      <c r="G5" s="21">
        <v>1.25</v>
      </c>
      <c r="H5" s="24" t="s">
        <v>92</v>
      </c>
    </row>
    <row r="6" spans="1:8" ht="19.5" customHeight="1">
      <c r="A6" s="102" t="s">
        <v>69</v>
      </c>
      <c r="B6" s="102"/>
      <c r="C6" s="4" t="s">
        <v>149</v>
      </c>
      <c r="D6" s="4"/>
      <c r="E6" s="4"/>
      <c r="F6" s="4"/>
      <c r="G6" s="4"/>
      <c r="H6" s="4" t="s">
        <v>84</v>
      </c>
    </row>
    <row r="7" spans="1:8" ht="19.5" customHeight="1">
      <c r="A7" s="105" t="s">
        <v>110</v>
      </c>
      <c r="B7" s="103"/>
      <c r="C7" s="104"/>
      <c r="D7" s="108"/>
      <c r="E7" s="109"/>
      <c r="F7" s="109"/>
      <c r="G7" s="109"/>
      <c r="H7" s="109"/>
    </row>
    <row r="8" spans="1:8" ht="19.5" customHeight="1">
      <c r="A8" s="75" t="s">
        <v>0</v>
      </c>
      <c r="B8" s="75" t="s">
        <v>5</v>
      </c>
      <c r="C8" s="75" t="s">
        <v>1</v>
      </c>
      <c r="D8" s="76" t="s">
        <v>71</v>
      </c>
      <c r="E8" s="77" t="s">
        <v>8</v>
      </c>
      <c r="F8" s="77" t="s">
        <v>2</v>
      </c>
      <c r="G8" s="77" t="s">
        <v>59</v>
      </c>
      <c r="H8" s="78" t="s">
        <v>3</v>
      </c>
    </row>
    <row r="9" spans="1:8" ht="15" customHeight="1">
      <c r="A9" s="98" t="s">
        <v>52</v>
      </c>
      <c r="B9" s="99"/>
      <c r="C9" s="99"/>
      <c r="D9" s="99"/>
      <c r="E9" s="99"/>
      <c r="F9" s="99"/>
      <c r="G9" s="99"/>
      <c r="H9" s="100"/>
    </row>
    <row r="10" spans="1:8" ht="12.75">
      <c r="A10" s="4" t="s">
        <v>12</v>
      </c>
      <c r="B10" s="64">
        <v>73616</v>
      </c>
      <c r="C10" s="64" t="s">
        <v>68</v>
      </c>
      <c r="D10" s="95">
        <v>0.39</v>
      </c>
      <c r="E10" s="14" t="s">
        <v>53</v>
      </c>
      <c r="F10" s="84">
        <v>111.64</v>
      </c>
      <c r="G10" s="10">
        <f>$G$5*F10</f>
        <v>139.55</v>
      </c>
      <c r="H10" s="25">
        <f aca="true" t="shared" si="0" ref="H10:H15">G10*D10</f>
        <v>54.42450000000001</v>
      </c>
    </row>
    <row r="11" spans="1:8" ht="12.75">
      <c r="A11" s="4" t="s">
        <v>13</v>
      </c>
      <c r="B11" s="64">
        <v>72142</v>
      </c>
      <c r="C11" s="64" t="s">
        <v>67</v>
      </c>
      <c r="D11" s="95">
        <v>2</v>
      </c>
      <c r="E11" s="14" t="s">
        <v>8</v>
      </c>
      <c r="F11" s="84">
        <v>5.69</v>
      </c>
      <c r="G11" s="10">
        <f>$G$5*F11</f>
        <v>7.112500000000001</v>
      </c>
      <c r="H11" s="25">
        <f t="shared" si="0"/>
        <v>14.225000000000001</v>
      </c>
    </row>
    <row r="12" spans="1:8" ht="12.75">
      <c r="A12" s="4" t="s">
        <v>14</v>
      </c>
      <c r="B12" s="64" t="s">
        <v>66</v>
      </c>
      <c r="C12" s="64" t="s">
        <v>26</v>
      </c>
      <c r="D12" s="95">
        <v>7.89</v>
      </c>
      <c r="E12" s="14" t="s">
        <v>7</v>
      </c>
      <c r="F12" s="84">
        <v>11.17</v>
      </c>
      <c r="G12" s="10">
        <f>$G$5*F12</f>
        <v>13.9625</v>
      </c>
      <c r="H12" s="25">
        <f t="shared" si="0"/>
        <v>110.164125</v>
      </c>
    </row>
    <row r="13" spans="1:8" ht="12.75" customHeight="1">
      <c r="A13" s="4" t="s">
        <v>15</v>
      </c>
      <c r="B13" s="64" t="s">
        <v>112</v>
      </c>
      <c r="C13" s="64" t="s">
        <v>113</v>
      </c>
      <c r="D13" s="95">
        <v>1.58</v>
      </c>
      <c r="E13" s="14" t="s">
        <v>7</v>
      </c>
      <c r="F13" s="84">
        <v>9.53</v>
      </c>
      <c r="G13" s="10">
        <f>F13*G5</f>
        <v>11.9125</v>
      </c>
      <c r="H13" s="25">
        <f t="shared" si="0"/>
        <v>18.82175</v>
      </c>
    </row>
    <row r="14" spans="1:8" ht="25.5">
      <c r="A14" s="4" t="s">
        <v>16</v>
      </c>
      <c r="B14" s="64" t="s">
        <v>28</v>
      </c>
      <c r="C14" s="64" t="s">
        <v>27</v>
      </c>
      <c r="D14" s="95">
        <v>9.75</v>
      </c>
      <c r="E14" s="14" t="s">
        <v>7</v>
      </c>
      <c r="F14" s="84">
        <v>42.93</v>
      </c>
      <c r="G14" s="10">
        <f>$G$5*F14</f>
        <v>53.6625</v>
      </c>
      <c r="H14" s="25">
        <f t="shared" si="0"/>
        <v>523.209375</v>
      </c>
    </row>
    <row r="15" spans="1:8" ht="12.75">
      <c r="A15" s="4" t="s">
        <v>17</v>
      </c>
      <c r="B15" s="64">
        <v>85333</v>
      </c>
      <c r="C15" s="64" t="s">
        <v>111</v>
      </c>
      <c r="D15" s="95">
        <v>2</v>
      </c>
      <c r="E15" s="14" t="s">
        <v>7</v>
      </c>
      <c r="F15" s="84">
        <v>9.42</v>
      </c>
      <c r="G15" s="10">
        <f>F15*G5</f>
        <v>11.775</v>
      </c>
      <c r="H15" s="25">
        <f t="shared" si="0"/>
        <v>23.55</v>
      </c>
    </row>
    <row r="16" spans="1:8" ht="25.5">
      <c r="A16" s="4" t="s">
        <v>134</v>
      </c>
      <c r="B16" s="64" t="s">
        <v>115</v>
      </c>
      <c r="C16" s="64" t="s">
        <v>114</v>
      </c>
      <c r="D16" s="95">
        <v>26.04</v>
      </c>
      <c r="E16" s="14" t="s">
        <v>7</v>
      </c>
      <c r="F16" s="84">
        <v>28.26</v>
      </c>
      <c r="G16" s="10">
        <f>F16*G5</f>
        <v>35.325</v>
      </c>
      <c r="H16" s="25">
        <f>G16*D16</f>
        <v>919.863</v>
      </c>
    </row>
    <row r="17" spans="1:8" ht="12.75" customHeight="1">
      <c r="A17" s="4"/>
      <c r="B17" s="80"/>
      <c r="C17" s="88" t="s">
        <v>9</v>
      </c>
      <c r="D17" s="30"/>
      <c r="E17" s="82"/>
      <c r="F17" s="13"/>
      <c r="G17" s="13"/>
      <c r="H17" s="87">
        <f>SUM(H10:H16)</f>
        <v>1664.25775</v>
      </c>
    </row>
    <row r="18" spans="1:8" ht="12.75" customHeight="1">
      <c r="A18" s="97" t="s">
        <v>121</v>
      </c>
      <c r="B18" s="97"/>
      <c r="C18" s="97" t="s">
        <v>121</v>
      </c>
      <c r="D18" s="97"/>
      <c r="E18" s="97"/>
      <c r="F18" s="97"/>
      <c r="G18" s="97"/>
      <c r="H18" s="97"/>
    </row>
    <row r="19" spans="1:8" ht="39.75" customHeight="1">
      <c r="A19" s="4" t="s">
        <v>60</v>
      </c>
      <c r="B19" s="80" t="s">
        <v>122</v>
      </c>
      <c r="C19" s="68" t="s">
        <v>123</v>
      </c>
      <c r="D19" s="95">
        <v>3.4</v>
      </c>
      <c r="E19" s="14" t="s">
        <v>7</v>
      </c>
      <c r="F19" s="13">
        <v>8.99</v>
      </c>
      <c r="G19" s="13">
        <f>F19*G5</f>
        <v>11.2375</v>
      </c>
      <c r="H19" s="27">
        <f aca="true" t="shared" si="1" ref="H19:H24">D19*G19</f>
        <v>38.2075</v>
      </c>
    </row>
    <row r="20" spans="1:8" ht="12.75" customHeight="1">
      <c r="A20" s="80" t="s">
        <v>135</v>
      </c>
      <c r="B20" s="64" t="s">
        <v>109</v>
      </c>
      <c r="C20" s="64" t="s">
        <v>56</v>
      </c>
      <c r="D20" s="95">
        <v>0.102</v>
      </c>
      <c r="E20" s="14" t="s">
        <v>53</v>
      </c>
      <c r="F20" s="84">
        <v>33.34</v>
      </c>
      <c r="G20" s="13">
        <f>F20*G5</f>
        <v>41.675000000000004</v>
      </c>
      <c r="H20" s="27">
        <f t="shared" si="1"/>
        <v>4.25085</v>
      </c>
    </row>
    <row r="21" spans="1:8" ht="45" customHeight="1">
      <c r="A21" s="4" t="s">
        <v>136</v>
      </c>
      <c r="B21" s="80" t="s">
        <v>124</v>
      </c>
      <c r="C21" s="68" t="s">
        <v>125</v>
      </c>
      <c r="D21" s="95">
        <v>17</v>
      </c>
      <c r="E21" s="82" t="s">
        <v>10</v>
      </c>
      <c r="F21" s="13">
        <v>252.38</v>
      </c>
      <c r="G21" s="13">
        <f>F21*G5</f>
        <v>315.475</v>
      </c>
      <c r="H21" s="27">
        <f t="shared" si="1"/>
        <v>5363.075000000001</v>
      </c>
    </row>
    <row r="22" spans="1:8" ht="25.5">
      <c r="A22" s="4" t="s">
        <v>137</v>
      </c>
      <c r="B22" s="64">
        <v>84214</v>
      </c>
      <c r="C22" s="64" t="s">
        <v>118</v>
      </c>
      <c r="D22" s="95">
        <v>19.8</v>
      </c>
      <c r="E22" s="14" t="s">
        <v>7</v>
      </c>
      <c r="F22" s="84">
        <v>40.88</v>
      </c>
      <c r="G22" s="13">
        <f>F22*G5</f>
        <v>51.1</v>
      </c>
      <c r="H22" s="27">
        <f t="shared" si="1"/>
        <v>1011.7800000000001</v>
      </c>
    </row>
    <row r="23" spans="1:8" ht="12.75">
      <c r="A23" s="4" t="s">
        <v>138</v>
      </c>
      <c r="B23" s="80" t="s">
        <v>126</v>
      </c>
      <c r="C23" s="68" t="s">
        <v>127</v>
      </c>
      <c r="D23" s="95">
        <v>1.68</v>
      </c>
      <c r="E23" s="14" t="s">
        <v>53</v>
      </c>
      <c r="F23" s="13">
        <v>1337.18</v>
      </c>
      <c r="G23" s="13">
        <f>F23*G5</f>
        <v>1671.4750000000001</v>
      </c>
      <c r="H23" s="27">
        <f t="shared" si="1"/>
        <v>2808.078</v>
      </c>
    </row>
    <row r="24" spans="1:8" ht="25.5">
      <c r="A24" s="4" t="s">
        <v>139</v>
      </c>
      <c r="B24" s="64" t="s">
        <v>109</v>
      </c>
      <c r="C24" s="64" t="s">
        <v>56</v>
      </c>
      <c r="D24" s="95">
        <v>1.5</v>
      </c>
      <c r="E24" s="82"/>
      <c r="F24" s="84">
        <v>33.34</v>
      </c>
      <c r="G24" s="13">
        <f>F24*G5</f>
        <v>41.675000000000004</v>
      </c>
      <c r="H24" s="27">
        <f t="shared" si="1"/>
        <v>62.5125</v>
      </c>
    </row>
    <row r="25" spans="1:8" ht="12.75">
      <c r="A25" s="4" t="s">
        <v>140</v>
      </c>
      <c r="B25" s="80"/>
      <c r="C25" s="88" t="s">
        <v>9</v>
      </c>
      <c r="D25" s="95"/>
      <c r="E25" s="82"/>
      <c r="F25" s="13"/>
      <c r="G25" s="13"/>
      <c r="H25" s="87">
        <f>SUM(H19:H24)</f>
        <v>9287.90385</v>
      </c>
    </row>
    <row r="26" spans="1:8" ht="12.75" customHeight="1">
      <c r="A26" s="97" t="s">
        <v>117</v>
      </c>
      <c r="B26" s="97"/>
      <c r="C26" s="97" t="s">
        <v>116</v>
      </c>
      <c r="D26" s="97"/>
      <c r="E26" s="97"/>
      <c r="F26" s="97"/>
      <c r="G26" s="97"/>
      <c r="H26" s="97"/>
    </row>
    <row r="27" spans="1:8" ht="12.75" customHeight="1">
      <c r="A27" s="4" t="s">
        <v>61</v>
      </c>
      <c r="B27" s="64">
        <v>84214</v>
      </c>
      <c r="C27" s="64" t="s">
        <v>118</v>
      </c>
      <c r="D27" s="95">
        <v>9.6</v>
      </c>
      <c r="E27" s="14" t="s">
        <v>7</v>
      </c>
      <c r="F27" s="84">
        <v>40.88</v>
      </c>
      <c r="G27" s="10">
        <f>F27*G5</f>
        <v>51.1</v>
      </c>
      <c r="H27" s="25">
        <f>D27*G27</f>
        <v>490.56</v>
      </c>
    </row>
    <row r="28" spans="1:8" ht="30.75" customHeight="1">
      <c r="A28" s="4" t="s">
        <v>141</v>
      </c>
      <c r="B28" s="64" t="s">
        <v>119</v>
      </c>
      <c r="C28" s="64" t="s">
        <v>120</v>
      </c>
      <c r="D28" s="95">
        <v>0.48</v>
      </c>
      <c r="E28" s="14" t="s">
        <v>53</v>
      </c>
      <c r="F28" s="86">
        <v>2048.2</v>
      </c>
      <c r="G28" s="10">
        <f>F28*G5</f>
        <v>2560.25</v>
      </c>
      <c r="H28" s="25">
        <f>D28*G28</f>
        <v>1228.9199999999998</v>
      </c>
    </row>
    <row r="29" spans="1:8" ht="12.75">
      <c r="A29" s="4" t="s">
        <v>142</v>
      </c>
      <c r="B29" s="64"/>
      <c r="C29" s="88" t="s">
        <v>9</v>
      </c>
      <c r="D29" s="30"/>
      <c r="E29" s="14"/>
      <c r="F29" s="10"/>
      <c r="G29" s="10"/>
      <c r="H29" s="24">
        <f>SUM(H27:H28)</f>
        <v>1719.4799999999998</v>
      </c>
    </row>
    <row r="30" spans="1:8" ht="12.75">
      <c r="A30" s="97" t="s">
        <v>32</v>
      </c>
      <c r="B30" s="97"/>
      <c r="C30" s="97"/>
      <c r="D30" s="97"/>
      <c r="E30" s="97"/>
      <c r="F30" s="97"/>
      <c r="G30" s="97"/>
      <c r="H30" s="97"/>
    </row>
    <row r="31" spans="1:8" ht="38.25">
      <c r="A31" s="4" t="s">
        <v>72</v>
      </c>
      <c r="B31" s="64" t="s">
        <v>29</v>
      </c>
      <c r="C31" s="64" t="s">
        <v>30</v>
      </c>
      <c r="D31" s="95">
        <v>50.03</v>
      </c>
      <c r="E31" s="14" t="s">
        <v>7</v>
      </c>
      <c r="F31" s="84">
        <v>33.01</v>
      </c>
      <c r="G31" s="10">
        <f>$G$5*F31</f>
        <v>41.262499999999996</v>
      </c>
      <c r="H31" s="25">
        <f>G31*D31</f>
        <v>2064.362875</v>
      </c>
    </row>
    <row r="32" spans="1:8" ht="12.75">
      <c r="A32" s="4" t="s">
        <v>143</v>
      </c>
      <c r="B32" s="64"/>
      <c r="C32" s="88" t="s">
        <v>9</v>
      </c>
      <c r="D32" s="66"/>
      <c r="E32" s="14"/>
      <c r="F32" s="10"/>
      <c r="G32" s="10"/>
      <c r="H32" s="24">
        <f>SUM(H31:H31)</f>
        <v>2064.362875</v>
      </c>
    </row>
    <row r="33" spans="1:8" ht="12.75" customHeight="1">
      <c r="A33" s="97"/>
      <c r="B33" s="97"/>
      <c r="C33" s="97"/>
      <c r="D33" s="97"/>
      <c r="E33" s="97"/>
      <c r="F33" s="97"/>
      <c r="G33" s="97"/>
      <c r="H33" s="97"/>
    </row>
    <row r="34" spans="1:8" ht="25.5">
      <c r="A34" s="4" t="s">
        <v>73</v>
      </c>
      <c r="B34" s="64" t="s">
        <v>33</v>
      </c>
      <c r="C34" s="64" t="s">
        <v>34</v>
      </c>
      <c r="D34" s="30">
        <v>92.22</v>
      </c>
      <c r="E34" s="67" t="s">
        <v>31</v>
      </c>
      <c r="F34" s="84">
        <v>45.7</v>
      </c>
      <c r="G34" s="10">
        <f>$G$5*F34</f>
        <v>57.125</v>
      </c>
      <c r="H34" s="25">
        <f>G34*D34</f>
        <v>5268.0675</v>
      </c>
    </row>
    <row r="35" spans="1:8" ht="12.75">
      <c r="A35" s="4" t="s">
        <v>18</v>
      </c>
      <c r="B35" s="64" t="s">
        <v>108</v>
      </c>
      <c r="C35" s="64" t="s">
        <v>25</v>
      </c>
      <c r="D35" s="30">
        <v>1.26</v>
      </c>
      <c r="E35" s="67" t="s">
        <v>31</v>
      </c>
      <c r="F35" s="84">
        <v>271.29</v>
      </c>
      <c r="G35" s="10">
        <f>$G$5*F35</f>
        <v>339.1125</v>
      </c>
      <c r="H35" s="25">
        <f>G35*D35</f>
        <v>427.28175000000005</v>
      </c>
    </row>
    <row r="36" spans="1:8" ht="25.5">
      <c r="A36" s="4" t="s">
        <v>19</v>
      </c>
      <c r="B36" s="64" t="s">
        <v>109</v>
      </c>
      <c r="C36" s="64" t="s">
        <v>56</v>
      </c>
      <c r="D36" s="30">
        <v>7.29</v>
      </c>
      <c r="E36" s="14" t="s">
        <v>7</v>
      </c>
      <c r="F36" s="84">
        <v>33.34</v>
      </c>
      <c r="G36" s="10">
        <f>$G$5*F36</f>
        <v>41.675000000000004</v>
      </c>
      <c r="H36" s="25">
        <f>G36*D36</f>
        <v>303.81075000000004</v>
      </c>
    </row>
    <row r="37" spans="1:8" ht="25.5">
      <c r="A37" s="4" t="s">
        <v>74</v>
      </c>
      <c r="B37" s="64" t="s">
        <v>58</v>
      </c>
      <c r="C37" s="64" t="s">
        <v>57</v>
      </c>
      <c r="D37" s="30">
        <v>17</v>
      </c>
      <c r="E37" s="14" t="s">
        <v>10</v>
      </c>
      <c r="F37" s="84">
        <v>8.67</v>
      </c>
      <c r="G37" s="10">
        <f>$G$5*F37</f>
        <v>10.8375</v>
      </c>
      <c r="H37" s="25">
        <f>G37*D37</f>
        <v>184.2375</v>
      </c>
    </row>
    <row r="38" spans="1:8" ht="12.75">
      <c r="A38" s="4"/>
      <c r="B38" s="64"/>
      <c r="C38" s="88" t="s">
        <v>9</v>
      </c>
      <c r="D38" s="30"/>
      <c r="E38" s="14"/>
      <c r="F38" s="10"/>
      <c r="G38" s="10"/>
      <c r="H38" s="24">
        <f>SUM(H34:H37)</f>
        <v>6183.3975</v>
      </c>
    </row>
    <row r="39" spans="1:8" ht="12.75" customHeight="1">
      <c r="A39" s="111" t="s">
        <v>51</v>
      </c>
      <c r="B39" s="111"/>
      <c r="C39" s="111"/>
      <c r="D39" s="111"/>
      <c r="E39" s="111"/>
      <c r="F39" s="111"/>
      <c r="G39" s="111"/>
      <c r="H39" s="111"/>
    </row>
    <row r="40" spans="1:8" ht="25.5">
      <c r="A40" s="4" t="s">
        <v>75</v>
      </c>
      <c r="B40" s="64">
        <v>5975</v>
      </c>
      <c r="C40" s="64" t="s">
        <v>35</v>
      </c>
      <c r="D40" s="66">
        <v>38.48</v>
      </c>
      <c r="E40" s="14" t="s">
        <v>7</v>
      </c>
      <c r="F40" s="84">
        <v>4.09</v>
      </c>
      <c r="G40" s="10">
        <f>$G$5*F40</f>
        <v>5.1125</v>
      </c>
      <c r="H40" s="25">
        <f>D40*G40</f>
        <v>196.72899999999998</v>
      </c>
    </row>
    <row r="41" spans="1:8" ht="25.5">
      <c r="A41" s="4" t="s">
        <v>20</v>
      </c>
      <c r="B41" s="64">
        <v>5982</v>
      </c>
      <c r="C41" s="64" t="s">
        <v>36</v>
      </c>
      <c r="D41" s="66">
        <v>44.22</v>
      </c>
      <c r="E41" s="14" t="s">
        <v>7</v>
      </c>
      <c r="F41" s="84">
        <v>14.03</v>
      </c>
      <c r="G41" s="10">
        <f>$G$5*F41</f>
        <v>17.537499999999998</v>
      </c>
      <c r="H41" s="25">
        <f>D41*G41</f>
        <v>775.5082499999999</v>
      </c>
    </row>
    <row r="42" spans="1:8" ht="25.5">
      <c r="A42" s="4" t="s">
        <v>21</v>
      </c>
      <c r="B42" s="64">
        <v>75481</v>
      </c>
      <c r="C42" s="64" t="s">
        <v>37</v>
      </c>
      <c r="D42" s="94">
        <v>67.86</v>
      </c>
      <c r="E42" s="14" t="s">
        <v>7</v>
      </c>
      <c r="F42" s="84">
        <v>10.27</v>
      </c>
      <c r="G42" s="10">
        <f>$G$5*F42</f>
        <v>12.837499999999999</v>
      </c>
      <c r="H42" s="25">
        <f>D42*G42</f>
        <v>871.1527499999999</v>
      </c>
    </row>
    <row r="43" spans="1:8" ht="12.75">
      <c r="A43" s="114" t="s">
        <v>22</v>
      </c>
      <c r="B43" s="112" t="s">
        <v>91</v>
      </c>
      <c r="C43" s="112" t="s">
        <v>90</v>
      </c>
      <c r="D43" s="116">
        <v>2.16</v>
      </c>
      <c r="E43" s="118" t="s">
        <v>7</v>
      </c>
      <c r="F43" s="120">
        <v>240.19</v>
      </c>
      <c r="G43" s="122">
        <f>$G$5*F43</f>
        <v>300.2375</v>
      </c>
      <c r="H43" s="106">
        <f>D43*G43</f>
        <v>648.513</v>
      </c>
    </row>
    <row r="44" spans="1:8" ht="12.75">
      <c r="A44" s="115"/>
      <c r="B44" s="113"/>
      <c r="C44" s="113"/>
      <c r="D44" s="117"/>
      <c r="E44" s="119"/>
      <c r="F44" s="121"/>
      <c r="G44" s="123"/>
      <c r="H44" s="107"/>
    </row>
    <row r="45" spans="1:8" ht="12.75">
      <c r="A45" s="4"/>
      <c r="B45" s="64"/>
      <c r="C45" s="88" t="s">
        <v>9</v>
      </c>
      <c r="D45" s="66"/>
      <c r="E45" s="14"/>
      <c r="F45" s="10"/>
      <c r="G45" s="10"/>
      <c r="H45" s="24">
        <f>SUM(H40:H44)</f>
        <v>2491.903</v>
      </c>
    </row>
    <row r="46" spans="1:8" ht="12.75" customHeight="1">
      <c r="A46" s="110" t="s">
        <v>38</v>
      </c>
      <c r="B46" s="110"/>
      <c r="C46" s="110"/>
      <c r="D46" s="110"/>
      <c r="E46" s="110"/>
      <c r="F46" s="110"/>
      <c r="G46" s="110"/>
      <c r="H46" s="110"/>
    </row>
    <row r="47" spans="1:8" ht="25.5">
      <c r="A47" s="4" t="s">
        <v>76</v>
      </c>
      <c r="B47" s="64" t="s">
        <v>39</v>
      </c>
      <c r="C47" s="64" t="s">
        <v>40</v>
      </c>
      <c r="D47" s="94">
        <v>43.56</v>
      </c>
      <c r="E47" s="14" t="s">
        <v>7</v>
      </c>
      <c r="F47" s="10">
        <v>42.93</v>
      </c>
      <c r="G47" s="10">
        <f>$G$5*F47</f>
        <v>53.6625</v>
      </c>
      <c r="H47" s="25">
        <f>G47*D47</f>
        <v>2337.5385</v>
      </c>
    </row>
    <row r="48" spans="1:8" ht="12.75">
      <c r="A48" s="4" t="s">
        <v>23</v>
      </c>
      <c r="B48" s="64" t="s">
        <v>128</v>
      </c>
      <c r="C48" s="64" t="s">
        <v>129</v>
      </c>
      <c r="D48" s="94">
        <v>43.56</v>
      </c>
      <c r="E48" s="14" t="s">
        <v>7</v>
      </c>
      <c r="F48" s="10">
        <v>76.28</v>
      </c>
      <c r="G48" s="10">
        <f>$G$5*F48</f>
        <v>95.35</v>
      </c>
      <c r="H48" s="25">
        <f>G48*D48</f>
        <v>4153.446</v>
      </c>
    </row>
    <row r="49" spans="1:8" ht="12.75">
      <c r="A49" s="129" t="s">
        <v>77</v>
      </c>
      <c r="B49" s="112" t="s">
        <v>87</v>
      </c>
      <c r="C49" s="112" t="s">
        <v>86</v>
      </c>
      <c r="D49" s="116">
        <v>12</v>
      </c>
      <c r="E49" s="118" t="s">
        <v>10</v>
      </c>
      <c r="F49" s="118">
        <v>17.46</v>
      </c>
      <c r="G49" s="118">
        <f>$G$5*F49</f>
        <v>21.825000000000003</v>
      </c>
      <c r="H49" s="118">
        <f>G49*D49</f>
        <v>261.90000000000003</v>
      </c>
    </row>
    <row r="50" spans="1:8" ht="12.75">
      <c r="A50" s="130"/>
      <c r="B50" s="113"/>
      <c r="C50" s="124"/>
      <c r="D50" s="131"/>
      <c r="E50" s="119"/>
      <c r="F50" s="119"/>
      <c r="G50" s="119"/>
      <c r="H50" s="119"/>
    </row>
    <row r="51" spans="1:8" ht="12.75">
      <c r="A51" s="4"/>
      <c r="B51" s="64"/>
      <c r="C51" s="88" t="s">
        <v>9</v>
      </c>
      <c r="D51" s="66"/>
      <c r="E51" s="14"/>
      <c r="F51" s="10"/>
      <c r="G51" s="10"/>
      <c r="H51" s="24">
        <f>SUM(H47:H49)</f>
        <v>6752.8845</v>
      </c>
    </row>
    <row r="52" spans="1:8" ht="15.75" customHeight="1">
      <c r="A52" s="110" t="s">
        <v>42</v>
      </c>
      <c r="B52" s="110"/>
      <c r="C52" s="110"/>
      <c r="D52" s="110"/>
      <c r="E52" s="110"/>
      <c r="F52" s="110"/>
      <c r="G52" s="110"/>
      <c r="H52" s="110"/>
    </row>
    <row r="53" spans="1:8" ht="59.25" customHeight="1">
      <c r="A53" s="40" t="s">
        <v>144</v>
      </c>
      <c r="B53" s="64" t="s">
        <v>43</v>
      </c>
      <c r="C53" s="69" t="s">
        <v>44</v>
      </c>
      <c r="D53" s="94">
        <v>3</v>
      </c>
      <c r="E53" s="70" t="s">
        <v>8</v>
      </c>
      <c r="F53" s="41">
        <v>102.13</v>
      </c>
      <c r="G53" s="41">
        <f>$G$5*F53</f>
        <v>127.6625</v>
      </c>
      <c r="H53" s="42">
        <f>G53*D53</f>
        <v>382.98749999999995</v>
      </c>
    </row>
    <row r="54" spans="1:9" ht="38.25">
      <c r="A54" s="40" t="s">
        <v>145</v>
      </c>
      <c r="B54" s="69" t="s">
        <v>45</v>
      </c>
      <c r="C54" s="69" t="s">
        <v>46</v>
      </c>
      <c r="D54" s="95">
        <v>4</v>
      </c>
      <c r="E54" s="70" t="s">
        <v>8</v>
      </c>
      <c r="F54" s="10">
        <v>62.09</v>
      </c>
      <c r="G54" s="41">
        <f>$G$5*F54</f>
        <v>77.61250000000001</v>
      </c>
      <c r="H54" s="42">
        <f>G54*D54</f>
        <v>310.45000000000005</v>
      </c>
      <c r="I54" s="39"/>
    </row>
    <row r="55" spans="1:9" ht="25.5">
      <c r="A55" s="40" t="s">
        <v>146</v>
      </c>
      <c r="B55" s="64" t="s">
        <v>64</v>
      </c>
      <c r="C55" s="64" t="s">
        <v>63</v>
      </c>
      <c r="D55" s="95">
        <v>1</v>
      </c>
      <c r="E55" s="72" t="s">
        <v>8</v>
      </c>
      <c r="F55" s="10">
        <v>119.87</v>
      </c>
      <c r="G55" s="41">
        <f>$G$5*F55</f>
        <v>149.8375</v>
      </c>
      <c r="H55" s="42">
        <f>G55*D55</f>
        <v>149.8375</v>
      </c>
      <c r="I55" s="39"/>
    </row>
    <row r="56" spans="1:8" ht="12" customHeight="1">
      <c r="A56" s="4"/>
      <c r="B56" s="64"/>
      <c r="C56" s="88" t="s">
        <v>9</v>
      </c>
      <c r="D56" s="66"/>
      <c r="E56" s="14"/>
      <c r="F56" s="10"/>
      <c r="G56" s="10"/>
      <c r="H56" s="24">
        <f>SUM(H53:H55)</f>
        <v>843.275</v>
      </c>
    </row>
    <row r="57" spans="1:8" ht="12" customHeight="1">
      <c r="A57" s="110" t="s">
        <v>41</v>
      </c>
      <c r="B57" s="110"/>
      <c r="C57" s="110"/>
      <c r="D57" s="110"/>
      <c r="E57" s="110"/>
      <c r="F57" s="110"/>
      <c r="G57" s="110"/>
      <c r="H57" s="110"/>
    </row>
    <row r="58" spans="1:8" ht="25.5" customHeight="1">
      <c r="A58" s="127" t="s">
        <v>78</v>
      </c>
      <c r="B58" s="125" t="s">
        <v>55</v>
      </c>
      <c r="C58" s="112" t="s">
        <v>54</v>
      </c>
      <c r="D58" s="96">
        <v>2</v>
      </c>
      <c r="E58" s="15" t="s">
        <v>11</v>
      </c>
      <c r="F58" s="16">
        <v>47.38</v>
      </c>
      <c r="G58" s="10">
        <f>$G$5*F58</f>
        <v>59.225</v>
      </c>
      <c r="H58" s="26">
        <f>G58*D58</f>
        <v>118.45</v>
      </c>
    </row>
    <row r="59" spans="1:8" ht="12" customHeight="1">
      <c r="A59" s="128"/>
      <c r="B59" s="126"/>
      <c r="C59" s="124"/>
      <c r="D59" s="73"/>
      <c r="E59" s="15"/>
      <c r="F59" s="16"/>
      <c r="G59" s="10"/>
      <c r="H59" s="26"/>
    </row>
    <row r="60" spans="1:8" ht="28.5" customHeight="1">
      <c r="A60" s="6" t="s">
        <v>24</v>
      </c>
      <c r="B60" s="71">
        <v>40729</v>
      </c>
      <c r="C60" s="7" t="s">
        <v>93</v>
      </c>
      <c r="D60" s="96">
        <v>2</v>
      </c>
      <c r="E60" s="15" t="s">
        <v>8</v>
      </c>
      <c r="F60" s="10">
        <v>167.44</v>
      </c>
      <c r="G60" s="10">
        <f>$G$5*F60</f>
        <v>209.3</v>
      </c>
      <c r="H60" s="26">
        <f>G60*D60</f>
        <v>418.6</v>
      </c>
    </row>
    <row r="61" spans="1:8" ht="12" customHeight="1">
      <c r="A61" s="6" t="s">
        <v>79</v>
      </c>
      <c r="B61" s="71"/>
      <c r="C61" s="88" t="s">
        <v>9</v>
      </c>
      <c r="D61" s="73"/>
      <c r="E61" s="15"/>
      <c r="F61" s="16"/>
      <c r="G61" s="16"/>
      <c r="H61" s="89">
        <f>SUM(H58:H60)</f>
        <v>537.0500000000001</v>
      </c>
    </row>
    <row r="62" spans="1:8" ht="15.75" customHeight="1">
      <c r="A62" s="110" t="s">
        <v>47</v>
      </c>
      <c r="B62" s="110"/>
      <c r="C62" s="110"/>
      <c r="D62" s="110"/>
      <c r="E62" s="110"/>
      <c r="F62" s="110"/>
      <c r="G62" s="110"/>
      <c r="H62" s="110"/>
    </row>
    <row r="63" spans="1:8" ht="25.5">
      <c r="A63" s="40" t="s">
        <v>80</v>
      </c>
      <c r="B63" s="69" t="s">
        <v>48</v>
      </c>
      <c r="C63" s="69" t="s">
        <v>49</v>
      </c>
      <c r="D63" s="94">
        <f>((29.26+13.9+29.26+13.9)*8)+(210)+((39.79+38.85+52.29+25.05+141.75+96.6+42.28+40.95+48.82+44.73)+(406.71))</f>
        <v>1878.38</v>
      </c>
      <c r="E63" s="74" t="s">
        <v>7</v>
      </c>
      <c r="F63" s="16">
        <v>8.19</v>
      </c>
      <c r="G63" s="41">
        <f>$G$5*F63</f>
        <v>10.237499999999999</v>
      </c>
      <c r="H63" s="42">
        <f>G63*D63</f>
        <v>19229.91525</v>
      </c>
    </row>
    <row r="64" spans="1:8" ht="25.5">
      <c r="A64" s="40" t="s">
        <v>81</v>
      </c>
      <c r="B64" s="69" t="s">
        <v>131</v>
      </c>
      <c r="C64" s="69" t="s">
        <v>130</v>
      </c>
      <c r="D64" s="94">
        <v>74.34</v>
      </c>
      <c r="E64" s="74" t="s">
        <v>7</v>
      </c>
      <c r="F64" s="16">
        <v>13.02</v>
      </c>
      <c r="G64" s="41">
        <f>F64*G5</f>
        <v>16.275</v>
      </c>
      <c r="H64" s="42">
        <f>D64*G64</f>
        <v>1209.8835</v>
      </c>
    </row>
    <row r="65" spans="1:8" ht="12.75">
      <c r="A65" s="6"/>
      <c r="B65" s="64"/>
      <c r="C65" s="88" t="s">
        <v>9</v>
      </c>
      <c r="D65" s="66"/>
      <c r="E65" s="15"/>
      <c r="F65" s="16"/>
      <c r="G65" s="16"/>
      <c r="H65" s="89">
        <f>SUM(H63:H64)</f>
        <v>20439.798749999998</v>
      </c>
    </row>
    <row r="66" spans="1:8" ht="12.75" customHeight="1">
      <c r="A66" s="110" t="s">
        <v>50</v>
      </c>
      <c r="B66" s="110"/>
      <c r="C66" s="110"/>
      <c r="D66" s="110"/>
      <c r="E66" s="110"/>
      <c r="F66" s="110"/>
      <c r="G66" s="110"/>
      <c r="H66" s="110"/>
    </row>
    <row r="67" spans="1:8" ht="12.75">
      <c r="A67" s="6" t="s">
        <v>82</v>
      </c>
      <c r="B67" s="64" t="s">
        <v>62</v>
      </c>
      <c r="C67" s="64" t="s">
        <v>88</v>
      </c>
      <c r="D67" s="94">
        <v>406.71</v>
      </c>
      <c r="E67" s="67" t="s">
        <v>7</v>
      </c>
      <c r="F67" s="16">
        <v>1.86</v>
      </c>
      <c r="G67" s="10">
        <f>$G$5*F67</f>
        <v>2.325</v>
      </c>
      <c r="H67" s="27">
        <f>G67*D67</f>
        <v>945.6007500000001</v>
      </c>
    </row>
    <row r="68" spans="1:8" ht="12.75">
      <c r="A68" s="6"/>
      <c r="B68" s="64"/>
      <c r="C68" s="88" t="s">
        <v>9</v>
      </c>
      <c r="D68" s="66"/>
      <c r="E68" s="67"/>
      <c r="F68" s="16"/>
      <c r="G68" s="10"/>
      <c r="H68" s="87">
        <f>H67</f>
        <v>945.6007500000001</v>
      </c>
    </row>
    <row r="69" spans="1:8" ht="15.75">
      <c r="A69" s="4"/>
      <c r="B69" s="19"/>
      <c r="C69" s="38" t="s">
        <v>3</v>
      </c>
      <c r="D69" s="31"/>
      <c r="E69" s="14"/>
      <c r="F69" s="10"/>
      <c r="G69" s="10"/>
      <c r="H69" s="85">
        <f>H17+H25+H29+H32+H38+H45+H51+H56+H61+H65+H68</f>
        <v>52929.913974999996</v>
      </c>
    </row>
    <row r="70" spans="1:10" ht="15.75" customHeight="1">
      <c r="A70" s="79"/>
      <c r="B70" s="80"/>
      <c r="C70" s="81"/>
      <c r="D70" s="30"/>
      <c r="E70" s="82"/>
      <c r="F70" s="13"/>
      <c r="G70" s="13"/>
      <c r="H70" s="27">
        <f>SUM(H67:H68)</f>
        <v>1891.2015000000001</v>
      </c>
      <c r="J70" s="3"/>
    </row>
    <row r="71" spans="1:10" ht="12.75" hidden="1">
      <c r="A71" s="4"/>
      <c r="B71" s="4"/>
      <c r="C71" s="83" t="s">
        <v>65</v>
      </c>
      <c r="D71" s="76"/>
      <c r="E71" s="77"/>
      <c r="F71" s="10"/>
      <c r="G71" s="10"/>
      <c r="H71" s="25"/>
      <c r="J71" s="3"/>
    </row>
    <row r="72" spans="1:10" ht="12.75">
      <c r="A72" s="65"/>
      <c r="B72" s="65"/>
      <c r="C72" s="65"/>
      <c r="D72" s="65"/>
      <c r="E72" s="65"/>
      <c r="F72" s="65"/>
      <c r="G72" s="65"/>
      <c r="H72" s="65"/>
      <c r="J72" s="3"/>
    </row>
    <row r="73" spans="2:7" ht="12.75">
      <c r="B73" s="8"/>
      <c r="C73" s="28"/>
      <c r="D73" s="32"/>
      <c r="E73" s="35"/>
      <c r="F73" s="17"/>
      <c r="G73" s="17"/>
    </row>
    <row r="74" spans="1:6" ht="19.5" customHeight="1">
      <c r="A74" s="20"/>
      <c r="C74" s="5"/>
      <c r="F74" s="92" t="s">
        <v>132</v>
      </c>
    </row>
    <row r="75" spans="3:6" ht="19.5" customHeight="1">
      <c r="C75" s="5"/>
      <c r="F75" s="92" t="s">
        <v>133</v>
      </c>
    </row>
    <row r="76" spans="3:6" ht="19.5" customHeight="1">
      <c r="C76" s="5"/>
      <c r="F76" s="93"/>
    </row>
    <row r="77" ht="19.5" customHeight="1">
      <c r="B77" s="20"/>
    </row>
    <row r="78" ht="19.5" customHeight="1"/>
    <row r="79" ht="19.5" customHeight="1"/>
  </sheetData>
  <sheetProtection/>
  <mergeCells count="36">
    <mergeCell ref="H49:H50"/>
    <mergeCell ref="C58:C59"/>
    <mergeCell ref="B58:B59"/>
    <mergeCell ref="A58:A59"/>
    <mergeCell ref="A49:A50"/>
    <mergeCell ref="B49:B50"/>
    <mergeCell ref="C49:C50"/>
    <mergeCell ref="D49:D50"/>
    <mergeCell ref="E49:E50"/>
    <mergeCell ref="F49:F50"/>
    <mergeCell ref="A43:A44"/>
    <mergeCell ref="D43:D44"/>
    <mergeCell ref="E43:E44"/>
    <mergeCell ref="F43:F44"/>
    <mergeCell ref="G43:G44"/>
    <mergeCell ref="G49:G50"/>
    <mergeCell ref="H43:H44"/>
    <mergeCell ref="D7:H7"/>
    <mergeCell ref="A66:H66"/>
    <mergeCell ref="A57:H57"/>
    <mergeCell ref="A39:H39"/>
    <mergeCell ref="A46:H46"/>
    <mergeCell ref="A52:H52"/>
    <mergeCell ref="A62:H62"/>
    <mergeCell ref="B43:B44"/>
    <mergeCell ref="C43:C44"/>
    <mergeCell ref="A26:H26"/>
    <mergeCell ref="A18:H18"/>
    <mergeCell ref="A30:H30"/>
    <mergeCell ref="A33:H33"/>
    <mergeCell ref="A9:H9"/>
    <mergeCell ref="A2:H2"/>
    <mergeCell ref="A4:F4"/>
    <mergeCell ref="A5:F5"/>
    <mergeCell ref="A6:B6"/>
    <mergeCell ref="A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1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.57421875" style="0" customWidth="1"/>
    <col min="2" max="2" width="36.57421875" style="0" customWidth="1"/>
    <col min="3" max="3" width="14.00390625" style="0" customWidth="1"/>
    <col min="4" max="5" width="16.28125" style="0" bestFit="1" customWidth="1"/>
    <col min="6" max="6" width="17.57421875" style="0" bestFit="1" customWidth="1"/>
    <col min="7" max="7" width="14.28125" style="0" customWidth="1"/>
    <col min="8" max="8" width="16.140625" style="0" customWidth="1"/>
    <col min="9" max="9" width="15.28125" style="0" customWidth="1"/>
  </cols>
  <sheetData>
    <row r="1" spans="1:6" s="43" customFormat="1" ht="12.75">
      <c r="A1" s="134" t="s">
        <v>150</v>
      </c>
      <c r="B1" s="134"/>
      <c r="C1" s="134"/>
      <c r="D1" s="134"/>
      <c r="E1" s="134"/>
      <c r="F1" s="134"/>
    </row>
    <row r="2" spans="1:6" ht="14.25">
      <c r="A2" s="135"/>
      <c r="B2" s="135"/>
      <c r="C2" s="135"/>
      <c r="D2" s="135"/>
      <c r="E2" s="135"/>
      <c r="F2" s="135"/>
    </row>
    <row r="3" spans="1:6" ht="20.25">
      <c r="A3" s="136" t="s">
        <v>94</v>
      </c>
      <c r="B3" s="136"/>
      <c r="C3" s="136"/>
      <c r="D3" s="136"/>
      <c r="E3" s="136"/>
      <c r="F3" s="136"/>
    </row>
    <row r="4" spans="1:15" ht="12.75">
      <c r="A4" s="133" t="s">
        <v>95</v>
      </c>
      <c r="B4" s="133" t="s">
        <v>96</v>
      </c>
      <c r="C4" s="133" t="s">
        <v>97</v>
      </c>
      <c r="D4" s="133" t="s">
        <v>98</v>
      </c>
      <c r="E4" s="141" t="s">
        <v>99</v>
      </c>
      <c r="F4" s="141" t="s">
        <v>100</v>
      </c>
      <c r="G4" s="137"/>
      <c r="H4" s="132"/>
      <c r="I4" s="132"/>
      <c r="J4" s="132"/>
      <c r="K4" s="132"/>
      <c r="L4" s="132"/>
      <c r="M4" s="132"/>
      <c r="N4" s="132"/>
      <c r="O4" s="132"/>
    </row>
    <row r="5" spans="1:15" ht="12.75">
      <c r="A5" s="133"/>
      <c r="B5" s="133"/>
      <c r="C5" s="133"/>
      <c r="D5" s="133"/>
      <c r="E5" s="141"/>
      <c r="F5" s="141"/>
      <c r="G5" s="137"/>
      <c r="H5" s="132"/>
      <c r="I5" s="132"/>
      <c r="J5" s="132"/>
      <c r="K5" s="132"/>
      <c r="L5" s="132"/>
      <c r="M5" s="132"/>
      <c r="N5" s="132"/>
      <c r="O5" s="132"/>
    </row>
    <row r="6" spans="1:15" ht="15">
      <c r="A6" s="44" t="s">
        <v>12</v>
      </c>
      <c r="B6" s="45" t="s">
        <v>52</v>
      </c>
      <c r="C6" s="87">
        <f>'plailha de custo'!$H$17</f>
        <v>1664.25775</v>
      </c>
      <c r="D6" s="46">
        <f>C6</f>
        <v>1664.25775</v>
      </c>
      <c r="E6" s="46"/>
      <c r="F6" s="46"/>
      <c r="G6" s="47"/>
      <c r="H6" s="36"/>
      <c r="I6" s="36"/>
      <c r="J6" s="36"/>
      <c r="K6" s="36"/>
      <c r="L6" s="36"/>
      <c r="M6" s="36"/>
      <c r="N6" s="36"/>
      <c r="O6" s="36"/>
    </row>
    <row r="7" spans="1:15" ht="15.75">
      <c r="A7" s="48" t="s">
        <v>60</v>
      </c>
      <c r="B7" s="49" t="s">
        <v>121</v>
      </c>
      <c r="C7" s="90">
        <f>'plailha de custo'!$H$25</f>
        <v>9287.90385</v>
      </c>
      <c r="D7" s="50">
        <f>C7</f>
        <v>9287.90385</v>
      </c>
      <c r="E7" s="50"/>
      <c r="F7" s="50"/>
      <c r="G7" s="37"/>
      <c r="H7" s="36"/>
      <c r="I7" s="36"/>
      <c r="J7" s="36"/>
      <c r="K7" s="36"/>
      <c r="L7" s="36"/>
      <c r="M7" s="36"/>
      <c r="N7" s="36"/>
      <c r="O7" s="36"/>
    </row>
    <row r="8" spans="1:15" ht="15.75">
      <c r="A8" s="48" t="s">
        <v>61</v>
      </c>
      <c r="B8" s="49" t="s">
        <v>117</v>
      </c>
      <c r="C8" s="90">
        <f>'plailha de custo'!$H$29</f>
        <v>1719.4799999999998</v>
      </c>
      <c r="D8" s="50">
        <f>C8</f>
        <v>1719.4799999999998</v>
      </c>
      <c r="E8" s="50"/>
      <c r="F8" s="50"/>
      <c r="G8" s="37"/>
      <c r="H8" s="36"/>
      <c r="I8" s="36"/>
      <c r="J8" s="36"/>
      <c r="K8" s="36"/>
      <c r="L8" s="36"/>
      <c r="M8" s="36"/>
      <c r="N8" s="36"/>
      <c r="O8" s="36"/>
    </row>
    <row r="9" spans="1:15" ht="15.75">
      <c r="A9" s="48" t="s">
        <v>72</v>
      </c>
      <c r="B9" s="49" t="s">
        <v>85</v>
      </c>
      <c r="C9" s="90">
        <f>'plailha de custo'!$H$32</f>
        <v>2064.362875</v>
      </c>
      <c r="D9" s="50"/>
      <c r="E9" s="50">
        <f>C9</f>
        <v>2064.362875</v>
      </c>
      <c r="F9" s="50"/>
      <c r="G9" s="37"/>
      <c r="H9" s="36"/>
      <c r="I9" s="36"/>
      <c r="J9" s="36"/>
      <c r="K9" s="36"/>
      <c r="L9" s="36"/>
      <c r="M9" s="36"/>
      <c r="N9" s="36"/>
      <c r="O9" s="36"/>
    </row>
    <row r="10" spans="1:15" ht="15.75">
      <c r="A10" s="48" t="s">
        <v>73</v>
      </c>
      <c r="B10" s="49" t="s">
        <v>6</v>
      </c>
      <c r="C10" s="91">
        <f>'plailha de custo'!$H$38</f>
        <v>6183.3975</v>
      </c>
      <c r="D10" s="50">
        <f>C10*0.6</f>
        <v>3710.0384999999997</v>
      </c>
      <c r="E10" s="50">
        <f>C10*0.4</f>
        <v>2473.3590000000004</v>
      </c>
      <c r="F10" s="50"/>
      <c r="G10" s="37"/>
      <c r="H10" s="36"/>
      <c r="I10" s="36"/>
      <c r="J10" s="36"/>
      <c r="K10" s="36"/>
      <c r="L10" s="36"/>
      <c r="M10" s="36"/>
      <c r="N10" s="36"/>
      <c r="O10" s="36"/>
    </row>
    <row r="11" spans="1:15" ht="15.75">
      <c r="A11" s="48" t="s">
        <v>75</v>
      </c>
      <c r="B11" s="49" t="s">
        <v>51</v>
      </c>
      <c r="C11" s="91">
        <f>'plailha de custo'!$H$45</f>
        <v>2491.903</v>
      </c>
      <c r="D11" s="50">
        <f>C11*0.5</f>
        <v>1245.9515</v>
      </c>
      <c r="E11" s="50">
        <f>C11*0.5</f>
        <v>1245.9515</v>
      </c>
      <c r="F11" s="50"/>
      <c r="G11" s="37"/>
      <c r="H11" s="36"/>
      <c r="I11" s="36"/>
      <c r="J11" s="36"/>
      <c r="K11" s="36"/>
      <c r="L11" s="36"/>
      <c r="M11" s="36"/>
      <c r="N11" s="36"/>
      <c r="O11" s="36"/>
    </row>
    <row r="12" spans="1:15" ht="15.75">
      <c r="A12" s="48" t="s">
        <v>76</v>
      </c>
      <c r="B12" s="49" t="s">
        <v>101</v>
      </c>
      <c r="C12" s="91">
        <f>'plailha de custo'!$H$51</f>
        <v>6752.8845</v>
      </c>
      <c r="D12" s="50"/>
      <c r="E12" s="50">
        <f>C12</f>
        <v>6752.8845</v>
      </c>
      <c r="F12" s="50"/>
      <c r="G12" s="37"/>
      <c r="H12" s="36"/>
      <c r="I12" s="36"/>
      <c r="J12" s="36"/>
      <c r="K12" s="36"/>
      <c r="L12" s="36"/>
      <c r="M12" s="36"/>
      <c r="N12" s="36"/>
      <c r="O12" s="36"/>
    </row>
    <row r="13" spans="1:15" ht="15.75">
      <c r="A13" s="48" t="s">
        <v>78</v>
      </c>
      <c r="B13" s="49" t="s">
        <v>102</v>
      </c>
      <c r="C13" s="91">
        <f>'plailha de custo'!$H$56</f>
        <v>843.275</v>
      </c>
      <c r="D13" s="50"/>
      <c r="E13" s="50">
        <f>C13</f>
        <v>843.275</v>
      </c>
      <c r="F13" s="50"/>
      <c r="G13" s="37"/>
      <c r="H13" s="36"/>
      <c r="I13" s="36"/>
      <c r="J13" s="36"/>
      <c r="K13" s="36"/>
      <c r="L13" s="36"/>
      <c r="M13" s="36"/>
      <c r="N13" s="36"/>
      <c r="O13" s="36"/>
    </row>
    <row r="14" spans="1:15" ht="15">
      <c r="A14" s="48" t="s">
        <v>80</v>
      </c>
      <c r="B14" s="49" t="s">
        <v>41</v>
      </c>
      <c r="C14" s="89">
        <f>'plailha de custo'!$H$61</f>
        <v>537.0500000000001</v>
      </c>
      <c r="D14" s="50"/>
      <c r="E14" s="50">
        <f>C14</f>
        <v>537.0500000000001</v>
      </c>
      <c r="F14" s="50"/>
      <c r="G14" s="37"/>
      <c r="H14" s="36"/>
      <c r="I14" s="36"/>
      <c r="J14" s="36"/>
      <c r="K14" s="36"/>
      <c r="L14" s="36"/>
      <c r="M14" s="36"/>
      <c r="N14" s="36"/>
      <c r="O14" s="36"/>
    </row>
    <row r="15" spans="1:15" ht="15.75">
      <c r="A15" s="48" t="s">
        <v>82</v>
      </c>
      <c r="B15" s="49" t="s">
        <v>47</v>
      </c>
      <c r="C15" s="91">
        <f>'plailha de custo'!$H$65</f>
        <v>20439.798749999998</v>
      </c>
      <c r="D15" s="50"/>
      <c r="E15" s="50">
        <f>C15*0.2</f>
        <v>4087.95975</v>
      </c>
      <c r="F15" s="50">
        <f>C15*0.8</f>
        <v>16351.839</v>
      </c>
      <c r="G15" s="37"/>
      <c r="H15" s="36"/>
      <c r="I15" s="36"/>
      <c r="J15" s="36"/>
      <c r="K15" s="36"/>
      <c r="L15" s="36"/>
      <c r="M15" s="36"/>
      <c r="N15" s="36"/>
      <c r="O15" s="36"/>
    </row>
    <row r="16" spans="1:15" ht="15">
      <c r="A16" s="48" t="s">
        <v>83</v>
      </c>
      <c r="B16" s="49" t="s">
        <v>103</v>
      </c>
      <c r="C16" s="27">
        <f>'plailha de custo'!$H$68</f>
        <v>945.6007500000001</v>
      </c>
      <c r="D16" s="50"/>
      <c r="E16" s="50"/>
      <c r="F16" s="50">
        <f>C16</f>
        <v>945.6007500000001</v>
      </c>
      <c r="G16" s="37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48"/>
      <c r="B17" s="52"/>
      <c r="C17" s="51"/>
      <c r="D17" s="50"/>
      <c r="E17" s="50"/>
      <c r="F17" s="50"/>
      <c r="G17" s="37"/>
      <c r="H17" s="36"/>
      <c r="I17" s="36"/>
      <c r="J17" s="36"/>
      <c r="K17" s="36"/>
      <c r="L17" s="36"/>
      <c r="M17" s="36"/>
      <c r="N17" s="36"/>
      <c r="O17" s="36"/>
    </row>
    <row r="18" spans="1:15" ht="15.75">
      <c r="A18" s="53"/>
      <c r="B18" s="54" t="s">
        <v>104</v>
      </c>
      <c r="C18" s="138">
        <f>SUM(C6:C16)</f>
        <v>52929.913974999996</v>
      </c>
      <c r="D18" s="55">
        <f>SUM(D6:D17)</f>
        <v>17627.6316</v>
      </c>
      <c r="E18" s="55">
        <f>SUM(E6:E17)</f>
        <v>18004.842624999997</v>
      </c>
      <c r="F18" s="55">
        <f>SUM(F6:F17)</f>
        <v>17297.43975</v>
      </c>
      <c r="G18" s="37"/>
      <c r="H18" s="36"/>
      <c r="I18" s="36"/>
      <c r="J18" s="36"/>
      <c r="K18" s="36"/>
      <c r="L18" s="36"/>
      <c r="M18" s="36"/>
      <c r="N18" s="36"/>
      <c r="O18" s="36"/>
    </row>
    <row r="19" spans="1:15" ht="15">
      <c r="A19" s="56"/>
      <c r="B19" s="57" t="s">
        <v>105</v>
      </c>
      <c r="C19" s="139"/>
      <c r="D19" s="58">
        <f>D18/C18*100</f>
        <v>33.30372236827351</v>
      </c>
      <c r="E19" s="58">
        <f>E18/C18*100</f>
        <v>34.01638369090132</v>
      </c>
      <c r="F19" s="58">
        <f>F18/C18*100</f>
        <v>32.67989394082518</v>
      </c>
      <c r="G19" s="47"/>
      <c r="H19" s="36"/>
      <c r="I19" s="36"/>
      <c r="J19" s="36"/>
      <c r="K19" s="36"/>
      <c r="L19" s="36"/>
      <c r="M19" s="36"/>
      <c r="N19" s="36"/>
      <c r="O19" s="36"/>
    </row>
    <row r="20" spans="1:15" ht="15">
      <c r="A20" s="56"/>
      <c r="B20" s="57" t="s">
        <v>106</v>
      </c>
      <c r="C20" s="139"/>
      <c r="D20" s="59">
        <f>D18</f>
        <v>17627.6316</v>
      </c>
      <c r="E20" s="60">
        <f>D20+E18</f>
        <v>35632.474225</v>
      </c>
      <c r="F20" s="60">
        <f>E20+F18</f>
        <v>52929.913975</v>
      </c>
      <c r="G20" s="37"/>
      <c r="H20" s="36"/>
      <c r="I20" s="36"/>
      <c r="J20" s="36"/>
      <c r="K20" s="36"/>
      <c r="L20" s="36"/>
      <c r="M20" s="36"/>
      <c r="N20" s="36"/>
      <c r="O20" s="36"/>
    </row>
    <row r="21" spans="1:15" ht="15.75">
      <c r="A21" s="61"/>
      <c r="B21" s="62" t="s">
        <v>107</v>
      </c>
      <c r="C21" s="140"/>
      <c r="D21" s="63">
        <f>D19</f>
        <v>33.30372236827351</v>
      </c>
      <c r="E21" s="63">
        <f>D21+E19</f>
        <v>67.32010605917483</v>
      </c>
      <c r="F21" s="63">
        <f>E21+F19</f>
        <v>100.00000000000001</v>
      </c>
      <c r="G21" s="37"/>
      <c r="H21" s="36"/>
      <c r="I21" s="36"/>
      <c r="J21" s="36"/>
      <c r="K21" s="36"/>
      <c r="L21" s="36"/>
      <c r="M21" s="36"/>
      <c r="N21" s="36"/>
      <c r="O21" s="36"/>
    </row>
    <row r="22" spans="1:5" ht="12.75">
      <c r="A22" s="20"/>
      <c r="B22" s="2"/>
      <c r="C22" s="2"/>
      <c r="D22" s="2"/>
      <c r="E22" s="2"/>
    </row>
    <row r="24" ht="15.75">
      <c r="D24" s="92" t="s">
        <v>132</v>
      </c>
    </row>
    <row r="25" ht="15.75">
      <c r="D25" s="92" t="s">
        <v>133</v>
      </c>
    </row>
    <row r="26" ht="15.75">
      <c r="D26" s="93"/>
    </row>
  </sheetData>
  <sheetProtection/>
  <mergeCells count="19">
    <mergeCell ref="M4:M5"/>
    <mergeCell ref="N4:N5"/>
    <mergeCell ref="O4:O5"/>
    <mergeCell ref="C18:C21"/>
    <mergeCell ref="I4:I5"/>
    <mergeCell ref="J4:J5"/>
    <mergeCell ref="K4:K5"/>
    <mergeCell ref="L4:L5"/>
    <mergeCell ref="E4:E5"/>
    <mergeCell ref="F4:F5"/>
    <mergeCell ref="H4:H5"/>
    <mergeCell ref="A4:A5"/>
    <mergeCell ref="B4:B5"/>
    <mergeCell ref="C4:C5"/>
    <mergeCell ref="D4:D5"/>
    <mergeCell ref="A1:F1"/>
    <mergeCell ref="A2:F2"/>
    <mergeCell ref="A3:F3"/>
    <mergeCell ref="G4:G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7693</cp:lastModifiedBy>
  <cp:lastPrinted>2014-01-27T17:01:24Z</cp:lastPrinted>
  <dcterms:created xsi:type="dcterms:W3CDTF">2006-09-22T13:55:22Z</dcterms:created>
  <dcterms:modified xsi:type="dcterms:W3CDTF">2014-01-27T17:02:14Z</dcterms:modified>
  <cp:category/>
  <cp:version/>
  <cp:contentType/>
  <cp:contentStatus/>
</cp:coreProperties>
</file>