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planilha  atual " sheetId="1" r:id="rId1"/>
    <sheet name="cronograma  fisico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<sst xmlns="http://schemas.openxmlformats.org/spreadsheetml/2006/main" count="332" uniqueCount="187">
  <si>
    <t>PREFEITURA MUNICIPAL DE PIRAPORA</t>
  </si>
  <si>
    <t>OBRA:EXECUÇÃO DO MURO DA CRECHE DO BAIRRO N.S. APARECIDA</t>
  </si>
  <si>
    <t>DATA: 11/12/2012</t>
  </si>
  <si>
    <t>Item</t>
  </si>
  <si>
    <t>Descriminação dos Serviços</t>
  </si>
  <si>
    <t>Preço Total</t>
  </si>
  <si>
    <t>1.1</t>
  </si>
  <si>
    <t>Limpeza do terreno</t>
  </si>
  <si>
    <t>m2</t>
  </si>
  <si>
    <t>1.2</t>
  </si>
  <si>
    <t>Escavação fundação blocos e valas até 1,50m</t>
  </si>
  <si>
    <t>m3</t>
  </si>
  <si>
    <t>1.3</t>
  </si>
  <si>
    <t>1.6</t>
  </si>
  <si>
    <t>1.7</t>
  </si>
  <si>
    <t>Armaçao ferros 5/16 cinta de fundação</t>
  </si>
  <si>
    <t>kg</t>
  </si>
  <si>
    <t>1.8</t>
  </si>
  <si>
    <t>Armaçao ferros 4.2 cinta de fundação</t>
  </si>
  <si>
    <t>1.9</t>
  </si>
  <si>
    <t>1.11</t>
  </si>
  <si>
    <t>Forma e desforma colunas do muro</t>
  </si>
  <si>
    <t>1.12</t>
  </si>
  <si>
    <t>Armaçao ferros 1/4 colunas do muro</t>
  </si>
  <si>
    <t>1.13</t>
  </si>
  <si>
    <t>Armaçao ferros 4.2 colunas domuro</t>
  </si>
  <si>
    <t>1.14</t>
  </si>
  <si>
    <t>1.16</t>
  </si>
  <si>
    <t>1.17</t>
  </si>
  <si>
    <t>Armaçao ferros 1/4 corrido cinta de cobertura do muro</t>
  </si>
  <si>
    <t>1.18</t>
  </si>
  <si>
    <t>1.20</t>
  </si>
  <si>
    <t>1.21</t>
  </si>
  <si>
    <t>Chapisco de parede com argamassa 1 :3 cimento e areia , a colher</t>
  </si>
  <si>
    <t>1.22</t>
  </si>
  <si>
    <t>Reboco com argamassa 1:2:8 cimento, cal e areia</t>
  </si>
  <si>
    <t>1.23</t>
  </si>
  <si>
    <t>Perfil metálico 100x40mm, chapa 14 com 6,00m</t>
  </si>
  <si>
    <t>und.</t>
  </si>
  <si>
    <t>1.24</t>
  </si>
  <si>
    <t>Cantoneiras abas iguais 1"x3/16" com 6,00m</t>
  </si>
  <si>
    <t>1.25</t>
  </si>
  <si>
    <t>Barra chata 1"x 1/8" com 6,00m</t>
  </si>
  <si>
    <t>Perfil T 1"x1/8"com  6,00m</t>
  </si>
  <si>
    <t>Tela Q 113, 2,45 x 6,00m</t>
  </si>
  <si>
    <t>Rolo</t>
  </si>
  <si>
    <t>Eletrodo 8013, 3,25mm DENVER</t>
  </si>
  <si>
    <t>KG</t>
  </si>
  <si>
    <t>Chapa fina a quente 14x2mm</t>
  </si>
  <si>
    <t>Mão de obra execução da cerca 53,33% do valor material + BDI</t>
  </si>
  <si>
    <t>CALÇADA DA CRECHE</t>
  </si>
  <si>
    <t>Concreto ciclópico fck = 15Mpa, com 30% de pedra de mão</t>
  </si>
  <si>
    <t>Limpeza terreno calçada</t>
  </si>
  <si>
    <t>Concreto fck=15Mpa (1:2,5:3), incluíndo preparo mecânico, lançamento e adensamento</t>
  </si>
  <si>
    <t>codigo</t>
  </si>
  <si>
    <t>74223/001</t>
  </si>
  <si>
    <t>m</t>
  </si>
  <si>
    <t>sub-total</t>
  </si>
  <si>
    <t>PADRÃO POLIFÁSICO</t>
  </si>
  <si>
    <t>ELE-PAD-040</t>
  </si>
  <si>
    <r>
      <t xml:space="preserve">Padrão polofásico CEMIG aéreo tipo D8, 66,1 </t>
    </r>
    <r>
      <rPr>
        <sz val="11"/>
        <color indexed="8"/>
        <rFont val="Calibri"/>
        <family val="2"/>
      </rPr>
      <t>≤ DEMANDA ≤ 75 Kva, trifásico</t>
    </r>
  </si>
  <si>
    <t>74254/002</t>
  </si>
  <si>
    <t>73965/010</t>
  </si>
  <si>
    <t>73942/001</t>
  </si>
  <si>
    <t>EST-FOR-005</t>
  </si>
  <si>
    <t>VALOR TOTAL</t>
  </si>
  <si>
    <t>73822/001</t>
  </si>
  <si>
    <t>74007/002</t>
  </si>
  <si>
    <t>73942/002</t>
  </si>
  <si>
    <t>Concreto cinta de fundação fck= 15 Mpa91:2,5:3) lançamento e aplicação</t>
  </si>
  <si>
    <t>Concreto colunas do muro fck= 15 Mpa91:2,5:3) lançamento e aplicação</t>
  </si>
  <si>
    <t>Concreto cinta de cobertura do muro fck= 15 Mpa91:2,5:3) lançamento e aplicação</t>
  </si>
  <si>
    <t>mercado</t>
  </si>
  <si>
    <t>1.4</t>
  </si>
  <si>
    <t>1.5</t>
  </si>
  <si>
    <t>1.10</t>
  </si>
  <si>
    <t>1.15</t>
  </si>
  <si>
    <t>1.19</t>
  </si>
  <si>
    <t>HIDRÔMETRO</t>
  </si>
  <si>
    <t>unid.</t>
  </si>
  <si>
    <t>1.0</t>
  </si>
  <si>
    <t>2.0</t>
  </si>
  <si>
    <t>2.1</t>
  </si>
  <si>
    <t>2.2</t>
  </si>
  <si>
    <t>3.0</t>
  </si>
  <si>
    <t>3.1</t>
  </si>
  <si>
    <t>3.2</t>
  </si>
  <si>
    <t>3.3</t>
  </si>
  <si>
    <t>3.4</t>
  </si>
  <si>
    <t>3.5</t>
  </si>
  <si>
    <t>4.0</t>
  </si>
  <si>
    <t>4.1</t>
  </si>
  <si>
    <t>4.2</t>
  </si>
  <si>
    <t>5.0</t>
  </si>
  <si>
    <t>5.1</t>
  </si>
  <si>
    <t>5.2</t>
  </si>
  <si>
    <t>5.3</t>
  </si>
  <si>
    <t>5.4</t>
  </si>
  <si>
    <t>5.5</t>
  </si>
  <si>
    <t>6.0</t>
  </si>
  <si>
    <t>6.1</t>
  </si>
  <si>
    <t>6.2</t>
  </si>
  <si>
    <t>6.3</t>
  </si>
  <si>
    <t>6.4</t>
  </si>
  <si>
    <t>6.5</t>
  </si>
  <si>
    <t>6.6</t>
  </si>
  <si>
    <t>MERCADO</t>
  </si>
  <si>
    <t>2.3</t>
  </si>
  <si>
    <t>2.4</t>
  </si>
  <si>
    <t>6.7</t>
  </si>
  <si>
    <t>ESCADA DE ACESSO A CRECHE</t>
  </si>
  <si>
    <t>MURO DA CRECHE</t>
  </si>
  <si>
    <t>Concreto fck=18Mpa (1:2,5:3), incluíndo preparo mecânico, lançamento e adensamento</t>
  </si>
  <si>
    <t xml:space="preserve">Forma e desforma cinta de fundação </t>
  </si>
  <si>
    <t>Forma e desforma escada</t>
  </si>
  <si>
    <t>RAMPA DE ACESSIBILIDADE</t>
  </si>
  <si>
    <t>Escavação fundação alvenaria laterais escada</t>
  </si>
  <si>
    <t>Aterro da rampa com apiloamento</t>
  </si>
  <si>
    <t>Concreto da rampa fck = 18 Mpa, eespessura  8cm, incluíndo preparo mecãnico, lançamento e adensamento</t>
  </si>
  <si>
    <t>ALV-TIJ-015</t>
  </si>
  <si>
    <t>VER-CHA-010</t>
  </si>
  <si>
    <t>VER-REB-020</t>
  </si>
  <si>
    <t>Reboco com argamassa 1:2:9 cimento, cal e areia com impermeabilizante</t>
  </si>
  <si>
    <t>Limpeza terreno escada</t>
  </si>
  <si>
    <t>Pintura acrilica em paredes, 2 demãos sem massa corrida, exclusive líquido selador</t>
  </si>
  <si>
    <t>PIN-ACR-005</t>
  </si>
  <si>
    <t>Alvenaria  em tijolo cerâmico  para contenção aterro da rampa e=14cm, a revestir</t>
  </si>
  <si>
    <t>PIN-ACR-020</t>
  </si>
  <si>
    <t>Pintura  acrilica em superfícies galvanizadas , inclusive  fundo antioxidante</t>
  </si>
  <si>
    <t>Tela Q 138, malha 10x10cm, 2,45 x 6,00m</t>
  </si>
  <si>
    <t>Tela Q 138, mallha 10x10cm, 2,45 x 6,00m</t>
  </si>
  <si>
    <t>Meio fio de concreto prémoldado 12x15x30x100 cm, rejuntado com argamassa 1:4 cimento, areia incluíndo escavação e reaterro.</t>
  </si>
  <si>
    <t>Forma e desforma cinta de cobertura do muro</t>
  </si>
  <si>
    <t>EST-COM-025</t>
  </si>
  <si>
    <t>Alvenaria  de tijolo cerâmico furado e=15cm, a revestir</t>
  </si>
  <si>
    <t>TER-ATE-015</t>
  </si>
  <si>
    <t>ELE-ELE-075</t>
  </si>
  <si>
    <t>1.26</t>
  </si>
  <si>
    <t>6.8</t>
  </si>
  <si>
    <t>6.9</t>
  </si>
  <si>
    <t>6.10</t>
  </si>
  <si>
    <t>6.11</t>
  </si>
  <si>
    <t>BDI</t>
  </si>
  <si>
    <t>Prç. De custo</t>
  </si>
  <si>
    <t>Unid.</t>
  </si>
  <si>
    <t>Quantid.</t>
  </si>
  <si>
    <t>Pintura  da grade metálica com tinta acrilica em superfícies galvanizadas , inclusive  fundo antioxidante</t>
  </si>
  <si>
    <t>1.27</t>
  </si>
  <si>
    <t>Tubos aço galvanizado, diâmetro 50mm para o guarda corpo da rampa</t>
  </si>
  <si>
    <t>Tubos aço galvanizado, diâmetro 50mm para o guarda corpo da escada</t>
  </si>
  <si>
    <r>
      <t xml:space="preserve">Escavação manual de vala para meio fio em terra compacta profundidade  0 </t>
    </r>
    <r>
      <rPr>
        <sz val="11"/>
        <color indexed="8"/>
        <rFont val="Calibri"/>
        <family val="2"/>
      </rPr>
      <t>˂ H ≤ 1,00m</t>
    </r>
  </si>
  <si>
    <t>Preço Unitário+BDI</t>
  </si>
  <si>
    <t>SINAPI</t>
  </si>
  <si>
    <t>SETOP</t>
  </si>
  <si>
    <t>Escavação manual do terreno para execução da escada</t>
  </si>
  <si>
    <t>DATA BASE: JULHO/2014 SINAPI</t>
  </si>
  <si>
    <t>HIDROMETRO 3,00M3/H, D=1/2" - FORNECIMENTO E INSTALACAO</t>
  </si>
  <si>
    <t>74217/001</t>
  </si>
  <si>
    <t>ABRIGO PARA CAVALETE/HIDRÔMETRO PRÉ-MOLDADO DE CONCRETO - FORNECIMENTO E INSTALAÇÃO</t>
  </si>
  <si>
    <t>73828/001</t>
  </si>
  <si>
    <t>ALV-TIJ-030</t>
  </si>
  <si>
    <t>REV-REB-010</t>
  </si>
  <si>
    <t>DATA BASE: DEZ/2013 SETOP</t>
  </si>
  <si>
    <r>
      <t>Escavação manual de vala em terra compacta prof. 0 &lt;</t>
    </r>
    <r>
      <rPr>
        <sz val="11"/>
        <color indexed="8"/>
        <rFont val="Calibri"/>
        <family val="2"/>
      </rPr>
      <t xml:space="preserve"> H ≤ 1,00m</t>
    </r>
  </si>
  <si>
    <t xml:space="preserve">                                                                                                              Marcelo de Oliveira Rosa</t>
  </si>
  <si>
    <t xml:space="preserve">                                                                                                             Arquiteto: CAU: 95.930-8</t>
  </si>
  <si>
    <t>Pirapora, 10 de Setembro de 2014.</t>
  </si>
  <si>
    <t>CRONOGRAMA FISICO FINANCEIRO CONSTRUÇÃO DO MURO DA CRECHE N. S. APARECIDA</t>
  </si>
  <si>
    <t>Tipo de serviço</t>
  </si>
  <si>
    <t xml:space="preserve">Tipo de serviços: Construção do muro, calçada, padrão de energia, hidrometro, escada e rampa de acessibilidade                                                                                           </t>
  </si>
  <si>
    <t>Discriminação dos serviços</t>
  </si>
  <si>
    <t>Peso</t>
  </si>
  <si>
    <t>Vl. Obras/Serviços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</si>
  <si>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</si>
  <si>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</si>
  <si>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</si>
  <si>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</si>
  <si>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</si>
  <si>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</si>
  <si>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</si>
  <si>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</si>
  <si>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%</t>
  </si>
  <si>
    <t>R$</t>
  </si>
  <si>
    <t>Total</t>
  </si>
  <si>
    <t>DATA</t>
  </si>
  <si>
    <t xml:space="preserve">                                                                                          Marcelo de Oliveira Rosa</t>
  </si>
  <si>
    <t xml:space="preserve">                                                                                            Arquiteto: CAU:95.930-8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</si>
</sst>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4" fontId="0" fillId="0" borderId="12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33" borderId="12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8" fillId="0" borderId="2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 horizontal="center"/>
    </xf>
    <xf numFmtId="43" fontId="8" fillId="0" borderId="12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171" fontId="2" fillId="0" borderId="21" xfId="52" applyNumberFormat="1" applyFont="1" applyBorder="1" applyAlignment="1">
      <alignment horizontal="center"/>
    </xf>
    <xf numFmtId="171" fontId="2" fillId="0" borderId="19" xfId="52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171" fontId="2" fillId="0" borderId="22" xfId="52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3" fontId="2" fillId="0" borderId="21" xfId="0" applyNumberFormat="1" applyFont="1" applyBorder="1" applyAlignment="1">
      <alignment horizontal="center"/>
    </xf>
    <xf numFmtId="43" fontId="2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171" fontId="2" fillId="0" borderId="21" xfId="0" applyNumberFormat="1" applyFont="1" applyBorder="1" applyAlignment="1">
      <alignment horizontal="center"/>
    </xf>
    <xf numFmtId="171" fontId="2" fillId="0" borderId="22" xfId="0" applyNumberFormat="1" applyFont="1" applyBorder="1" applyAlignment="1">
      <alignment horizontal="center"/>
    </xf>
    <xf numFmtId="171" fontId="2" fillId="0" borderId="19" xfId="0" applyNumberFormat="1" applyFont="1" applyBorder="1" applyAlignment="1">
      <alignment horizontal="center"/>
    </xf>
    <xf numFmtId="171" fontId="8" fillId="0" borderId="21" xfId="52" applyNumberFormat="1" applyFont="1" applyBorder="1" applyAlignment="1">
      <alignment horizontal="center"/>
    </xf>
    <xf numFmtId="171" fontId="8" fillId="0" borderId="19" xfId="52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171" fontId="8" fillId="0" borderId="21" xfId="0" applyNumberFormat="1" applyFont="1" applyBorder="1" applyAlignment="1">
      <alignment horizontal="center"/>
    </xf>
    <xf numFmtId="171" fontId="8" fillId="0" borderId="19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N81"/>
  <sheetViews>
    <sheetView tabSelected="1" zoomScale="110" zoomScaleNormal="110" zoomScalePageLayoutView="0" workbookViewId="0" topLeftCell="A46">
      <selection activeCell="D85" sqref="D85"/>
    </sheetView>
  </sheetViews>
  <sheetFormatPr defaultColWidth="9.140625" defaultRowHeight="15"/>
  <cols>
    <col min="1" max="1" width="5.57421875" style="0" customWidth="1"/>
    <col min="2" max="2" width="11.8515625" style="0" customWidth="1"/>
    <col min="3" max="3" width="12.28125" style="0" customWidth="1"/>
    <col min="4" max="4" width="58.140625" style="0" customWidth="1"/>
    <col min="5" max="5" width="4.8515625" style="0" customWidth="1"/>
    <col min="6" max="6" width="9.140625" style="6" customWidth="1"/>
    <col min="7" max="7" width="8.8515625" style="6" customWidth="1"/>
    <col min="8" max="8" width="8.8515625" style="0" customWidth="1"/>
    <col min="9" max="9" width="13.00390625" style="0" customWidth="1"/>
    <col min="10" max="10" width="9.28125" style="34" bestFit="1" customWidth="1"/>
    <col min="11" max="11" width="10.28125" style="34" bestFit="1" customWidth="1"/>
    <col min="12" max="14" width="9.28125" style="34" bestFit="1" customWidth="1"/>
    <col min="15" max="27" width="9.140625" style="34" customWidth="1"/>
  </cols>
  <sheetData>
    <row r="1" spans="1:9" ht="15">
      <c r="A1" s="68" t="s">
        <v>0</v>
      </c>
      <c r="B1" s="69"/>
      <c r="C1" s="69"/>
      <c r="D1" s="69"/>
      <c r="E1" s="69"/>
      <c r="F1" s="69"/>
      <c r="G1" s="69"/>
      <c r="H1" s="69"/>
      <c r="I1" s="70"/>
    </row>
    <row r="2" spans="1:9" ht="15">
      <c r="A2" s="9" t="s">
        <v>1</v>
      </c>
      <c r="B2" s="10"/>
      <c r="C2" s="10"/>
      <c r="D2" s="10"/>
      <c r="E2" s="10"/>
      <c r="F2" s="11"/>
      <c r="G2" s="19" t="s">
        <v>162</v>
      </c>
      <c r="H2" s="20"/>
      <c r="I2" s="1"/>
    </row>
    <row r="3" spans="1:9" ht="15">
      <c r="A3" s="9" t="s">
        <v>2</v>
      </c>
      <c r="B3" s="10"/>
      <c r="C3" s="12">
        <v>42003</v>
      </c>
      <c r="D3" s="10"/>
      <c r="E3" s="10" t="s">
        <v>142</v>
      </c>
      <c r="F3" s="21">
        <v>0.25</v>
      </c>
      <c r="G3" s="13" t="s">
        <v>155</v>
      </c>
      <c r="H3" s="16"/>
      <c r="I3" s="3"/>
    </row>
    <row r="4" spans="1:9" ht="18" customHeight="1">
      <c r="A4" s="13"/>
      <c r="B4" s="14"/>
      <c r="C4" s="14"/>
      <c r="D4" s="14"/>
      <c r="E4" s="14"/>
      <c r="F4" s="15"/>
      <c r="G4" s="15"/>
      <c r="H4" s="14"/>
      <c r="I4" s="16"/>
    </row>
    <row r="5" spans="1:14" ht="45">
      <c r="A5" s="22" t="s">
        <v>3</v>
      </c>
      <c r="B5" s="22"/>
      <c r="C5" s="22" t="s">
        <v>54</v>
      </c>
      <c r="D5" s="23" t="s">
        <v>4</v>
      </c>
      <c r="E5" s="22" t="s">
        <v>144</v>
      </c>
      <c r="F5" s="24" t="s">
        <v>145</v>
      </c>
      <c r="G5" s="24" t="s">
        <v>143</v>
      </c>
      <c r="H5" s="25" t="s">
        <v>151</v>
      </c>
      <c r="I5" s="23" t="s">
        <v>5</v>
      </c>
      <c r="J5" s="35"/>
      <c r="K5" s="35"/>
      <c r="L5" s="35"/>
      <c r="M5" s="35"/>
      <c r="N5" s="35"/>
    </row>
    <row r="6" spans="1:14" ht="15">
      <c r="A6" s="22" t="s">
        <v>80</v>
      </c>
      <c r="B6" s="22"/>
      <c r="C6" s="22"/>
      <c r="D6" s="23" t="s">
        <v>111</v>
      </c>
      <c r="E6" s="22"/>
      <c r="F6" s="24"/>
      <c r="G6" s="24"/>
      <c r="H6" s="22"/>
      <c r="I6" s="22"/>
      <c r="J6" s="35"/>
      <c r="K6" s="35"/>
      <c r="L6" s="35"/>
      <c r="M6" s="35"/>
      <c r="N6" s="35"/>
    </row>
    <row r="7" spans="1:14" ht="15">
      <c r="A7" s="18" t="s">
        <v>6</v>
      </c>
      <c r="B7" s="18" t="s">
        <v>152</v>
      </c>
      <c r="C7" s="18" t="s">
        <v>66</v>
      </c>
      <c r="D7" s="18" t="s">
        <v>7</v>
      </c>
      <c r="E7" s="18" t="s">
        <v>8</v>
      </c>
      <c r="F7" s="26">
        <v>221.95</v>
      </c>
      <c r="G7" s="18">
        <v>3.17</v>
      </c>
      <c r="H7" s="26">
        <f aca="true" t="shared" si="0" ref="H7:H33">ROUND($F$3*G7+G7,2)</f>
        <v>3.96</v>
      </c>
      <c r="I7" s="26">
        <f>F7*H7</f>
        <v>878.9219999999999</v>
      </c>
      <c r="J7" s="35"/>
      <c r="K7" s="35"/>
      <c r="L7" s="35">
        <v>2.23</v>
      </c>
      <c r="M7" s="36">
        <v>1.3</v>
      </c>
      <c r="N7" s="36">
        <f>L7*M7</f>
        <v>2.899</v>
      </c>
    </row>
    <row r="8" spans="1:14" ht="15">
      <c r="A8" s="18" t="s">
        <v>9</v>
      </c>
      <c r="B8" s="18" t="s">
        <v>152</v>
      </c>
      <c r="C8" s="18" t="s">
        <v>62</v>
      </c>
      <c r="D8" s="18" t="s">
        <v>10</v>
      </c>
      <c r="E8" s="18" t="s">
        <v>11</v>
      </c>
      <c r="F8" s="26">
        <v>44.52</v>
      </c>
      <c r="G8" s="18">
        <v>37.05</v>
      </c>
      <c r="H8" s="26">
        <f t="shared" si="0"/>
        <v>46.31</v>
      </c>
      <c r="I8" s="26">
        <f>F8*H8</f>
        <v>2061.7212000000004</v>
      </c>
      <c r="J8" s="35"/>
      <c r="K8" s="35"/>
      <c r="L8" s="35">
        <v>26.06</v>
      </c>
      <c r="M8" s="36">
        <v>1.3</v>
      </c>
      <c r="N8" s="36">
        <f aca="true" t="shared" si="1" ref="N8:N33">L8*M8</f>
        <v>33.878</v>
      </c>
    </row>
    <row r="9" spans="1:14" ht="19.5" customHeight="1">
      <c r="A9" s="18" t="s">
        <v>12</v>
      </c>
      <c r="B9" s="18" t="s">
        <v>152</v>
      </c>
      <c r="C9" s="28">
        <v>73361</v>
      </c>
      <c r="D9" s="18" t="s">
        <v>51</v>
      </c>
      <c r="E9" s="18" t="s">
        <v>11</v>
      </c>
      <c r="F9" s="26">
        <v>44.52</v>
      </c>
      <c r="G9" s="18">
        <v>548.72</v>
      </c>
      <c r="H9" s="26">
        <f t="shared" si="0"/>
        <v>685.9</v>
      </c>
      <c r="I9" s="26">
        <f>F9*H9</f>
        <v>30536.268</v>
      </c>
      <c r="J9" s="35"/>
      <c r="K9" s="35"/>
      <c r="L9" s="35">
        <v>221.71</v>
      </c>
      <c r="M9" s="36">
        <v>1.3</v>
      </c>
      <c r="N9" s="36">
        <f>L9*M9</f>
        <v>288.223</v>
      </c>
    </row>
    <row r="10" spans="1:14" ht="15">
      <c r="A10" s="18" t="s">
        <v>73</v>
      </c>
      <c r="B10" s="18" t="s">
        <v>152</v>
      </c>
      <c r="C10" s="18" t="s">
        <v>67</v>
      </c>
      <c r="D10" s="18" t="s">
        <v>113</v>
      </c>
      <c r="E10" s="18" t="s">
        <v>8</v>
      </c>
      <c r="F10" s="26">
        <v>56.35</v>
      </c>
      <c r="G10" s="18">
        <v>57.5</v>
      </c>
      <c r="H10" s="26">
        <f t="shared" si="0"/>
        <v>71.88</v>
      </c>
      <c r="I10" s="26">
        <f aca="true" t="shared" si="2" ref="I10:I33">F10*H10</f>
        <v>4050.4379999999996</v>
      </c>
      <c r="J10" s="35"/>
      <c r="K10" s="35"/>
      <c r="L10" s="35">
        <v>48.43</v>
      </c>
      <c r="M10" s="36">
        <v>1.3</v>
      </c>
      <c r="N10" s="36">
        <f t="shared" si="1"/>
        <v>62.959</v>
      </c>
    </row>
    <row r="11" spans="1:14" ht="15">
      <c r="A11" s="18" t="s">
        <v>74</v>
      </c>
      <c r="B11" s="18" t="s">
        <v>152</v>
      </c>
      <c r="C11" s="18" t="s">
        <v>63</v>
      </c>
      <c r="D11" s="18" t="s">
        <v>15</v>
      </c>
      <c r="E11" s="18" t="s">
        <v>16</v>
      </c>
      <c r="F11" s="26">
        <v>391</v>
      </c>
      <c r="G11" s="18">
        <v>7.61</v>
      </c>
      <c r="H11" s="26">
        <f t="shared" si="0"/>
        <v>9.51</v>
      </c>
      <c r="I11" s="26">
        <f t="shared" si="2"/>
        <v>3718.41</v>
      </c>
      <c r="J11" s="35"/>
      <c r="K11" s="35"/>
      <c r="L11" s="35">
        <v>5.69</v>
      </c>
      <c r="M11" s="36">
        <v>1.3</v>
      </c>
      <c r="N11" s="36">
        <f t="shared" si="1"/>
        <v>7.397000000000001</v>
      </c>
    </row>
    <row r="12" spans="1:14" ht="15">
      <c r="A12" s="18" t="s">
        <v>13</v>
      </c>
      <c r="B12" s="18" t="s">
        <v>152</v>
      </c>
      <c r="C12" s="18" t="s">
        <v>68</v>
      </c>
      <c r="D12" s="18" t="s">
        <v>18</v>
      </c>
      <c r="E12" s="18" t="s">
        <v>16</v>
      </c>
      <c r="F12" s="26">
        <v>136</v>
      </c>
      <c r="G12" s="18">
        <v>7.95</v>
      </c>
      <c r="H12" s="26">
        <f t="shared" si="0"/>
        <v>9.94</v>
      </c>
      <c r="I12" s="26">
        <f t="shared" si="2"/>
        <v>1351.84</v>
      </c>
      <c r="J12" s="35"/>
      <c r="K12" s="35"/>
      <c r="L12" s="35">
        <v>6.37</v>
      </c>
      <c r="M12" s="36">
        <v>1.3</v>
      </c>
      <c r="N12" s="36">
        <f t="shared" si="1"/>
        <v>8.281</v>
      </c>
    </row>
    <row r="13" spans="1:14" ht="34.5" customHeight="1">
      <c r="A13" s="18" t="s">
        <v>14</v>
      </c>
      <c r="B13" s="18" t="s">
        <v>152</v>
      </c>
      <c r="C13" s="18">
        <v>73406</v>
      </c>
      <c r="D13" s="29" t="s">
        <v>69</v>
      </c>
      <c r="E13" s="18" t="s">
        <v>11</v>
      </c>
      <c r="F13" s="26">
        <v>8.88</v>
      </c>
      <c r="G13" s="18">
        <v>618.74</v>
      </c>
      <c r="H13" s="26">
        <f t="shared" si="0"/>
        <v>773.43</v>
      </c>
      <c r="I13" s="26">
        <f t="shared" si="2"/>
        <v>6868.0584</v>
      </c>
      <c r="J13" s="35"/>
      <c r="K13" s="35"/>
      <c r="L13" s="35">
        <v>361.49</v>
      </c>
      <c r="M13" s="36">
        <v>1.3</v>
      </c>
      <c r="N13" s="36">
        <f t="shared" si="1"/>
        <v>469.937</v>
      </c>
    </row>
    <row r="14" spans="1:14" ht="15">
      <c r="A14" s="18" t="s">
        <v>17</v>
      </c>
      <c r="B14" s="18" t="s">
        <v>153</v>
      </c>
      <c r="C14" s="18" t="s">
        <v>64</v>
      </c>
      <c r="D14" s="18" t="s">
        <v>21</v>
      </c>
      <c r="E14" s="18" t="s">
        <v>8</v>
      </c>
      <c r="F14" s="26">
        <v>74.7</v>
      </c>
      <c r="G14" s="18">
        <v>54.04</v>
      </c>
      <c r="H14" s="26">
        <f t="shared" si="0"/>
        <v>67.55</v>
      </c>
      <c r="I14" s="26">
        <f t="shared" si="2"/>
        <v>5045.985</v>
      </c>
      <c r="J14" s="35"/>
      <c r="K14" s="35"/>
      <c r="L14" s="35">
        <v>54.04</v>
      </c>
      <c r="M14" s="36">
        <v>1.3</v>
      </c>
      <c r="N14" s="36">
        <f t="shared" si="1"/>
        <v>70.252</v>
      </c>
    </row>
    <row r="15" spans="1:14" ht="15">
      <c r="A15" s="18" t="s">
        <v>19</v>
      </c>
      <c r="B15" s="18" t="s">
        <v>152</v>
      </c>
      <c r="C15" s="18" t="s">
        <v>61</v>
      </c>
      <c r="D15" s="18" t="s">
        <v>23</v>
      </c>
      <c r="E15" s="18" t="s">
        <v>16</v>
      </c>
      <c r="F15" s="26">
        <v>285</v>
      </c>
      <c r="G15" s="18">
        <v>8.29</v>
      </c>
      <c r="H15" s="26">
        <f t="shared" si="0"/>
        <v>10.36</v>
      </c>
      <c r="I15" s="26">
        <f t="shared" si="2"/>
        <v>2952.6</v>
      </c>
      <c r="J15" s="35"/>
      <c r="K15" s="35"/>
      <c r="L15" s="35">
        <v>5.96</v>
      </c>
      <c r="M15" s="36">
        <v>1.3</v>
      </c>
      <c r="N15" s="36">
        <f t="shared" si="1"/>
        <v>7.748</v>
      </c>
    </row>
    <row r="16" spans="1:14" ht="15">
      <c r="A16" s="18" t="s">
        <v>75</v>
      </c>
      <c r="B16" s="18" t="s">
        <v>152</v>
      </c>
      <c r="C16" s="18" t="s">
        <v>68</v>
      </c>
      <c r="D16" s="18" t="s">
        <v>25</v>
      </c>
      <c r="E16" s="18" t="s">
        <v>16</v>
      </c>
      <c r="F16" s="26">
        <v>147</v>
      </c>
      <c r="G16" s="18">
        <v>7.95</v>
      </c>
      <c r="H16" s="26">
        <f t="shared" si="0"/>
        <v>9.94</v>
      </c>
      <c r="I16" s="26">
        <f t="shared" si="2"/>
        <v>1461.1799999999998</v>
      </c>
      <c r="J16" s="35"/>
      <c r="K16" s="35"/>
      <c r="L16" s="35">
        <v>6.37</v>
      </c>
      <c r="M16" s="36">
        <v>1.3</v>
      </c>
      <c r="N16" s="36">
        <f t="shared" si="1"/>
        <v>8.281</v>
      </c>
    </row>
    <row r="17" spans="1:14" ht="30" customHeight="1">
      <c r="A17" s="18" t="s">
        <v>20</v>
      </c>
      <c r="B17" s="18" t="s">
        <v>152</v>
      </c>
      <c r="C17" s="18">
        <v>73406</v>
      </c>
      <c r="D17" s="29" t="s">
        <v>70</v>
      </c>
      <c r="E17" s="18" t="s">
        <v>11</v>
      </c>
      <c r="F17" s="26">
        <v>3.47</v>
      </c>
      <c r="G17" s="18">
        <v>618.74</v>
      </c>
      <c r="H17" s="26">
        <f t="shared" si="0"/>
        <v>773.43</v>
      </c>
      <c r="I17" s="26">
        <f t="shared" si="2"/>
        <v>2683.8021</v>
      </c>
      <c r="J17" s="35"/>
      <c r="K17" s="35"/>
      <c r="L17" s="35">
        <v>361.49</v>
      </c>
      <c r="M17" s="36">
        <v>1.3</v>
      </c>
      <c r="N17" s="36">
        <f t="shared" si="1"/>
        <v>469.937</v>
      </c>
    </row>
    <row r="18" spans="1:14" ht="15">
      <c r="A18" s="18" t="s">
        <v>22</v>
      </c>
      <c r="B18" s="18" t="s">
        <v>153</v>
      </c>
      <c r="C18" s="18" t="s">
        <v>64</v>
      </c>
      <c r="D18" s="18" t="s">
        <v>132</v>
      </c>
      <c r="E18" s="18" t="s">
        <v>8</v>
      </c>
      <c r="F18" s="26">
        <v>23.77</v>
      </c>
      <c r="G18" s="18">
        <v>54.04</v>
      </c>
      <c r="H18" s="26">
        <f t="shared" si="0"/>
        <v>67.55</v>
      </c>
      <c r="I18" s="26">
        <f t="shared" si="2"/>
        <v>1605.6634999999999</v>
      </c>
      <c r="J18" s="35"/>
      <c r="K18" s="35"/>
      <c r="L18" s="35">
        <v>54.04</v>
      </c>
      <c r="M18" s="36">
        <v>1.3</v>
      </c>
      <c r="N18" s="36">
        <f t="shared" si="1"/>
        <v>70.252</v>
      </c>
    </row>
    <row r="19" spans="1:14" ht="15">
      <c r="A19" s="18" t="s">
        <v>24</v>
      </c>
      <c r="B19" s="18" t="s">
        <v>152</v>
      </c>
      <c r="C19" s="18" t="s">
        <v>61</v>
      </c>
      <c r="D19" s="18" t="s">
        <v>29</v>
      </c>
      <c r="E19" s="18" t="s">
        <v>16</v>
      </c>
      <c r="F19" s="26">
        <v>93.38</v>
      </c>
      <c r="G19" s="18">
        <v>8.29</v>
      </c>
      <c r="H19" s="26">
        <f t="shared" si="0"/>
        <v>10.36</v>
      </c>
      <c r="I19" s="26">
        <f t="shared" si="2"/>
        <v>967.4167999999999</v>
      </c>
      <c r="J19" s="35"/>
      <c r="K19" s="35"/>
      <c r="L19" s="35">
        <v>5.96</v>
      </c>
      <c r="M19" s="36">
        <v>1.3</v>
      </c>
      <c r="N19" s="36">
        <f t="shared" si="1"/>
        <v>7.748</v>
      </c>
    </row>
    <row r="20" spans="1:14" ht="34.5" customHeight="1">
      <c r="A20" s="18" t="s">
        <v>26</v>
      </c>
      <c r="B20" s="18" t="s">
        <v>152</v>
      </c>
      <c r="C20" s="18">
        <v>73406</v>
      </c>
      <c r="D20" s="29" t="s">
        <v>71</v>
      </c>
      <c r="E20" s="18" t="s">
        <v>11</v>
      </c>
      <c r="F20" s="26">
        <v>1.2</v>
      </c>
      <c r="G20" s="18">
        <v>618.74</v>
      </c>
      <c r="H20" s="26">
        <f t="shared" si="0"/>
        <v>773.43</v>
      </c>
      <c r="I20" s="26">
        <f t="shared" si="2"/>
        <v>928.1159999999999</v>
      </c>
      <c r="J20" s="35"/>
      <c r="K20" s="35"/>
      <c r="L20" s="35">
        <v>361.49</v>
      </c>
      <c r="M20" s="36">
        <v>1.3</v>
      </c>
      <c r="N20" s="36">
        <f t="shared" si="1"/>
        <v>469.937</v>
      </c>
    </row>
    <row r="21" spans="1:14" ht="15">
      <c r="A21" s="18" t="s">
        <v>76</v>
      </c>
      <c r="B21" s="18" t="s">
        <v>153</v>
      </c>
      <c r="C21" s="18" t="s">
        <v>160</v>
      </c>
      <c r="D21" s="18" t="s">
        <v>134</v>
      </c>
      <c r="E21" s="18" t="s">
        <v>8</v>
      </c>
      <c r="F21" s="26">
        <v>449.64</v>
      </c>
      <c r="G21" s="26">
        <v>30.5</v>
      </c>
      <c r="H21" s="26">
        <f t="shared" si="0"/>
        <v>38.13</v>
      </c>
      <c r="I21" s="26">
        <f t="shared" si="2"/>
        <v>17144.7732</v>
      </c>
      <c r="J21" s="35"/>
      <c r="K21" s="35"/>
      <c r="L21" s="36">
        <v>30.5</v>
      </c>
      <c r="M21" s="36">
        <v>1.3</v>
      </c>
      <c r="N21" s="36">
        <f t="shared" si="1"/>
        <v>39.65</v>
      </c>
    </row>
    <row r="22" spans="1:14" ht="15">
      <c r="A22" s="18" t="s">
        <v>27</v>
      </c>
      <c r="B22" s="18" t="s">
        <v>152</v>
      </c>
      <c r="C22" s="18">
        <v>74199</v>
      </c>
      <c r="D22" s="18" t="s">
        <v>33</v>
      </c>
      <c r="E22" s="18" t="s">
        <v>8</v>
      </c>
      <c r="F22" s="26">
        <v>899.28</v>
      </c>
      <c r="G22" s="26">
        <v>27.09</v>
      </c>
      <c r="H22" s="26">
        <f t="shared" si="0"/>
        <v>33.86</v>
      </c>
      <c r="I22" s="26">
        <f t="shared" si="2"/>
        <v>30449.620799999997</v>
      </c>
      <c r="J22" s="35"/>
      <c r="K22" s="35"/>
      <c r="L22" s="36">
        <v>5.6</v>
      </c>
      <c r="M22" s="36">
        <v>1.3</v>
      </c>
      <c r="N22" s="36">
        <f t="shared" si="1"/>
        <v>7.279999999999999</v>
      </c>
    </row>
    <row r="23" spans="1:14" ht="30">
      <c r="A23" s="18" t="s">
        <v>28</v>
      </c>
      <c r="B23" s="18" t="s">
        <v>153</v>
      </c>
      <c r="C23" s="18" t="s">
        <v>161</v>
      </c>
      <c r="D23" s="29" t="s">
        <v>122</v>
      </c>
      <c r="E23" s="18" t="s">
        <v>8</v>
      </c>
      <c r="F23" s="26">
        <v>899.28</v>
      </c>
      <c r="G23" s="18">
        <v>23.41</v>
      </c>
      <c r="H23" s="26">
        <f t="shared" si="0"/>
        <v>29.26</v>
      </c>
      <c r="I23" s="26">
        <f t="shared" si="2"/>
        <v>26312.932800000002</v>
      </c>
      <c r="J23" s="35"/>
      <c r="K23" s="35"/>
      <c r="L23" s="35">
        <v>23.41</v>
      </c>
      <c r="M23" s="36">
        <v>1.3</v>
      </c>
      <c r="N23" s="36">
        <f t="shared" si="1"/>
        <v>30.433</v>
      </c>
    </row>
    <row r="24" spans="1:14" ht="30">
      <c r="A24" s="18" t="s">
        <v>30</v>
      </c>
      <c r="B24" s="18" t="s">
        <v>153</v>
      </c>
      <c r="C24" s="18" t="s">
        <v>125</v>
      </c>
      <c r="D24" s="30" t="s">
        <v>124</v>
      </c>
      <c r="E24" s="18" t="s">
        <v>8</v>
      </c>
      <c r="F24" s="26">
        <v>899.28</v>
      </c>
      <c r="G24" s="18">
        <v>10.26</v>
      </c>
      <c r="H24" s="26">
        <f t="shared" si="0"/>
        <v>12.83</v>
      </c>
      <c r="I24" s="26">
        <f t="shared" si="2"/>
        <v>11537.7624</v>
      </c>
      <c r="J24" s="35"/>
      <c r="K24" s="35"/>
      <c r="L24" s="35">
        <v>10.26</v>
      </c>
      <c r="M24" s="36">
        <v>1.3</v>
      </c>
      <c r="N24" s="36">
        <f t="shared" si="1"/>
        <v>13.338000000000001</v>
      </c>
    </row>
    <row r="25" spans="1:14" ht="15">
      <c r="A25" s="18" t="s">
        <v>77</v>
      </c>
      <c r="B25" s="18"/>
      <c r="C25" s="18" t="s">
        <v>72</v>
      </c>
      <c r="D25" s="18" t="s">
        <v>37</v>
      </c>
      <c r="E25" s="18" t="s">
        <v>38</v>
      </c>
      <c r="F25" s="26">
        <v>20</v>
      </c>
      <c r="G25" s="26">
        <v>37.9</v>
      </c>
      <c r="H25" s="26">
        <f t="shared" si="0"/>
        <v>47.38</v>
      </c>
      <c r="I25" s="26">
        <f t="shared" si="2"/>
        <v>947.6</v>
      </c>
      <c r="J25" s="35"/>
      <c r="K25" s="35"/>
      <c r="L25" s="36">
        <v>37.9</v>
      </c>
      <c r="M25" s="36">
        <v>1.3</v>
      </c>
      <c r="N25" s="36">
        <f t="shared" si="1"/>
        <v>49.27</v>
      </c>
    </row>
    <row r="26" spans="1:14" ht="15">
      <c r="A26" s="18" t="s">
        <v>31</v>
      </c>
      <c r="B26" s="18"/>
      <c r="C26" s="18" t="s">
        <v>72</v>
      </c>
      <c r="D26" s="18" t="s">
        <v>40</v>
      </c>
      <c r="E26" s="18" t="s">
        <v>38</v>
      </c>
      <c r="F26" s="26">
        <v>33</v>
      </c>
      <c r="G26" s="18">
        <v>61.71</v>
      </c>
      <c r="H26" s="26">
        <f t="shared" si="0"/>
        <v>77.14</v>
      </c>
      <c r="I26" s="26">
        <f t="shared" si="2"/>
        <v>2545.62</v>
      </c>
      <c r="J26" s="35"/>
      <c r="K26" s="35"/>
      <c r="L26" s="35">
        <v>61.71</v>
      </c>
      <c r="M26" s="36">
        <v>1.3</v>
      </c>
      <c r="N26" s="36">
        <f t="shared" si="1"/>
        <v>80.223</v>
      </c>
    </row>
    <row r="27" spans="1:14" ht="15">
      <c r="A27" s="18" t="s">
        <v>32</v>
      </c>
      <c r="B27" s="18"/>
      <c r="C27" s="18" t="s">
        <v>72</v>
      </c>
      <c r="D27" s="18" t="s">
        <v>42</v>
      </c>
      <c r="E27" s="18" t="s">
        <v>38</v>
      </c>
      <c r="F27" s="26">
        <v>33</v>
      </c>
      <c r="G27" s="26">
        <v>14.6</v>
      </c>
      <c r="H27" s="26">
        <f t="shared" si="0"/>
        <v>18.25</v>
      </c>
      <c r="I27" s="26">
        <f t="shared" si="2"/>
        <v>602.25</v>
      </c>
      <c r="J27" s="35"/>
      <c r="K27" s="35"/>
      <c r="L27" s="36">
        <v>14.6</v>
      </c>
      <c r="M27" s="36">
        <v>1.3</v>
      </c>
      <c r="N27" s="36">
        <f t="shared" si="1"/>
        <v>18.98</v>
      </c>
    </row>
    <row r="28" spans="1:14" ht="15">
      <c r="A28" s="18" t="s">
        <v>34</v>
      </c>
      <c r="B28" s="18"/>
      <c r="C28" s="18" t="s">
        <v>72</v>
      </c>
      <c r="D28" s="18" t="s">
        <v>43</v>
      </c>
      <c r="E28" s="18" t="s">
        <v>38</v>
      </c>
      <c r="F28" s="26">
        <v>9</v>
      </c>
      <c r="G28" s="26">
        <v>28.1</v>
      </c>
      <c r="H28" s="26">
        <f t="shared" si="0"/>
        <v>35.13</v>
      </c>
      <c r="I28" s="26">
        <f t="shared" si="2"/>
        <v>316.17</v>
      </c>
      <c r="J28" s="35"/>
      <c r="K28" s="35"/>
      <c r="L28" s="36">
        <v>28.1</v>
      </c>
      <c r="M28" s="36">
        <v>1.3</v>
      </c>
      <c r="N28" s="36">
        <f t="shared" si="1"/>
        <v>36.53</v>
      </c>
    </row>
    <row r="29" spans="1:14" ht="15">
      <c r="A29" s="18" t="s">
        <v>36</v>
      </c>
      <c r="B29" s="18"/>
      <c r="C29" s="18" t="s">
        <v>72</v>
      </c>
      <c r="D29" s="18" t="s">
        <v>44</v>
      </c>
      <c r="E29" s="18" t="s">
        <v>45</v>
      </c>
      <c r="F29" s="26">
        <v>8</v>
      </c>
      <c r="G29" s="26">
        <v>156</v>
      </c>
      <c r="H29" s="26">
        <f t="shared" si="0"/>
        <v>195</v>
      </c>
      <c r="I29" s="26">
        <f t="shared" si="2"/>
        <v>1560</v>
      </c>
      <c r="J29" s="35"/>
      <c r="K29" s="35"/>
      <c r="L29" s="36">
        <v>156</v>
      </c>
      <c r="M29" s="36">
        <v>1.3</v>
      </c>
      <c r="N29" s="36">
        <f t="shared" si="1"/>
        <v>202.8</v>
      </c>
    </row>
    <row r="30" spans="1:14" ht="15">
      <c r="A30" s="18" t="s">
        <v>39</v>
      </c>
      <c r="B30" s="18"/>
      <c r="C30" s="18" t="s">
        <v>72</v>
      </c>
      <c r="D30" s="18" t="s">
        <v>46</v>
      </c>
      <c r="E30" s="18" t="s">
        <v>47</v>
      </c>
      <c r="F30" s="26">
        <v>40</v>
      </c>
      <c r="G30" s="26">
        <v>10.6</v>
      </c>
      <c r="H30" s="26">
        <f t="shared" si="0"/>
        <v>13.25</v>
      </c>
      <c r="I30" s="26">
        <f t="shared" si="2"/>
        <v>530</v>
      </c>
      <c r="J30" s="35"/>
      <c r="K30" s="35"/>
      <c r="L30" s="36">
        <v>10.6</v>
      </c>
      <c r="M30" s="36">
        <v>1.3</v>
      </c>
      <c r="N30" s="36">
        <f t="shared" si="1"/>
        <v>13.78</v>
      </c>
    </row>
    <row r="31" spans="1:14" ht="15">
      <c r="A31" s="18" t="s">
        <v>41</v>
      </c>
      <c r="B31" s="18"/>
      <c r="C31" s="18" t="s">
        <v>72</v>
      </c>
      <c r="D31" s="18" t="s">
        <v>48</v>
      </c>
      <c r="E31" s="18" t="s">
        <v>38</v>
      </c>
      <c r="F31" s="26">
        <v>1</v>
      </c>
      <c r="G31" s="18">
        <v>135</v>
      </c>
      <c r="H31" s="26">
        <f t="shared" si="0"/>
        <v>168.75</v>
      </c>
      <c r="I31" s="26">
        <f t="shared" si="2"/>
        <v>168.75</v>
      </c>
      <c r="J31" s="36">
        <f>I25+I26+I27+I28+I29+I30+I31</f>
        <v>6670.389999999999</v>
      </c>
      <c r="K31" s="35"/>
      <c r="L31" s="35">
        <v>135</v>
      </c>
      <c r="M31" s="36">
        <v>1.3</v>
      </c>
      <c r="N31" s="36">
        <f t="shared" si="1"/>
        <v>175.5</v>
      </c>
    </row>
    <row r="32" spans="1:14" ht="15">
      <c r="A32" s="18" t="s">
        <v>137</v>
      </c>
      <c r="B32" s="18"/>
      <c r="C32" s="18" t="s">
        <v>72</v>
      </c>
      <c r="D32" s="18" t="s">
        <v>49</v>
      </c>
      <c r="E32" s="18" t="s">
        <v>38</v>
      </c>
      <c r="F32" s="26">
        <v>1</v>
      </c>
      <c r="G32" s="26">
        <f>SUM(I25:I31)*53.33/100</f>
        <v>3557.3189869999997</v>
      </c>
      <c r="H32" s="26">
        <f t="shared" si="0"/>
        <v>4446.65</v>
      </c>
      <c r="I32" s="26">
        <f t="shared" si="2"/>
        <v>4446.65</v>
      </c>
      <c r="J32" s="36"/>
      <c r="K32" s="35"/>
      <c r="L32" s="35">
        <f>J31*53.33/100+J31</f>
        <v>10227.708986999998</v>
      </c>
      <c r="M32" s="36">
        <v>1.3</v>
      </c>
      <c r="N32" s="36">
        <f t="shared" si="1"/>
        <v>13296.021683099998</v>
      </c>
    </row>
    <row r="33" spans="1:14" ht="30">
      <c r="A33" s="18" t="s">
        <v>147</v>
      </c>
      <c r="B33" s="18" t="s">
        <v>153</v>
      </c>
      <c r="C33" s="18" t="s">
        <v>127</v>
      </c>
      <c r="D33" s="30" t="s">
        <v>146</v>
      </c>
      <c r="E33" s="18" t="s">
        <v>8</v>
      </c>
      <c r="F33" s="26">
        <v>218.48</v>
      </c>
      <c r="G33" s="26">
        <v>15.64</v>
      </c>
      <c r="H33" s="26">
        <f t="shared" si="0"/>
        <v>19.55</v>
      </c>
      <c r="I33" s="26">
        <f t="shared" si="2"/>
        <v>4271.284</v>
      </c>
      <c r="J33" s="36"/>
      <c r="K33" s="35"/>
      <c r="L33" s="36">
        <v>15.64</v>
      </c>
      <c r="M33" s="36">
        <v>1.3</v>
      </c>
      <c r="N33" s="36">
        <f t="shared" si="1"/>
        <v>20.332</v>
      </c>
    </row>
    <row r="34" spans="1:14" ht="15">
      <c r="A34" s="18"/>
      <c r="B34" s="18"/>
      <c r="C34" s="18"/>
      <c r="D34" s="23" t="s">
        <v>57</v>
      </c>
      <c r="E34" s="18"/>
      <c r="F34" s="26"/>
      <c r="G34" s="26"/>
      <c r="H34" s="26"/>
      <c r="I34" s="67">
        <f>SUM(I7:I33)</f>
        <v>165943.83420000004</v>
      </c>
      <c r="J34" s="35"/>
      <c r="K34" s="36">
        <f>SUM(I7:I33)</f>
        <v>165943.83420000004</v>
      </c>
      <c r="L34" s="35"/>
      <c r="M34" s="36">
        <v>1.3</v>
      </c>
      <c r="N34" s="36"/>
    </row>
    <row r="35" spans="1:14" ht="15">
      <c r="A35" s="22" t="s">
        <v>81</v>
      </c>
      <c r="B35" s="22"/>
      <c r="C35" s="18"/>
      <c r="D35" s="23" t="s">
        <v>50</v>
      </c>
      <c r="E35" s="18"/>
      <c r="F35" s="26"/>
      <c r="G35" s="26"/>
      <c r="H35" s="26"/>
      <c r="I35" s="26"/>
      <c r="J35" s="35"/>
      <c r="K35" s="35"/>
      <c r="L35" s="35"/>
      <c r="M35" s="36">
        <v>1.3</v>
      </c>
      <c r="N35" s="36"/>
    </row>
    <row r="36" spans="1:14" ht="15">
      <c r="A36" s="18" t="s">
        <v>82</v>
      </c>
      <c r="B36" s="18" t="s">
        <v>152</v>
      </c>
      <c r="C36" s="18" t="s">
        <v>66</v>
      </c>
      <c r="D36" s="18" t="s">
        <v>52</v>
      </c>
      <c r="E36" s="18" t="s">
        <v>8</v>
      </c>
      <c r="F36" s="26">
        <v>328.2</v>
      </c>
      <c r="G36" s="18">
        <v>3.17</v>
      </c>
      <c r="H36" s="26">
        <f aca="true" t="shared" si="3" ref="H36:H59">ROUND($F$3*G36+G36,2)</f>
        <v>3.96</v>
      </c>
      <c r="I36" s="26">
        <f>F36*H36</f>
        <v>1299.672</v>
      </c>
      <c r="J36" s="35"/>
      <c r="K36" s="35"/>
      <c r="L36" s="35">
        <v>2.23</v>
      </c>
      <c r="M36" s="36">
        <v>1.3</v>
      </c>
      <c r="N36" s="36">
        <f>L36*M36</f>
        <v>2.899</v>
      </c>
    </row>
    <row r="37" spans="1:14" ht="30">
      <c r="A37" s="18" t="s">
        <v>83</v>
      </c>
      <c r="B37" s="18" t="s">
        <v>152</v>
      </c>
      <c r="C37" s="18">
        <v>73406</v>
      </c>
      <c r="D37" s="29" t="s">
        <v>53</v>
      </c>
      <c r="E37" s="18" t="s">
        <v>11</v>
      </c>
      <c r="F37" s="26">
        <v>22.97</v>
      </c>
      <c r="G37" s="18">
        <v>618.74</v>
      </c>
      <c r="H37" s="26">
        <f t="shared" si="3"/>
        <v>773.43</v>
      </c>
      <c r="I37" s="26">
        <f>F37*H37</f>
        <v>17765.6871</v>
      </c>
      <c r="J37" s="35"/>
      <c r="K37" s="35"/>
      <c r="L37" s="35">
        <v>361.49</v>
      </c>
      <c r="M37" s="36">
        <v>1.3</v>
      </c>
      <c r="N37" s="36">
        <f>L37*M37</f>
        <v>469.937</v>
      </c>
    </row>
    <row r="38" spans="1:14" ht="30">
      <c r="A38" s="18" t="s">
        <v>107</v>
      </c>
      <c r="B38" s="18" t="s">
        <v>152</v>
      </c>
      <c r="C38" s="18">
        <v>73481</v>
      </c>
      <c r="D38" s="29" t="s">
        <v>150</v>
      </c>
      <c r="E38" s="18" t="s">
        <v>11</v>
      </c>
      <c r="F38" s="26">
        <v>1.49</v>
      </c>
      <c r="G38" s="18">
        <v>26.99</v>
      </c>
      <c r="H38" s="26">
        <f t="shared" si="3"/>
        <v>33.74</v>
      </c>
      <c r="I38" s="26">
        <f>F38*H38</f>
        <v>50.272600000000004</v>
      </c>
      <c r="J38" s="35"/>
      <c r="K38" s="35"/>
      <c r="L38" s="35">
        <v>18.99</v>
      </c>
      <c r="M38" s="36">
        <v>1.3</v>
      </c>
      <c r="N38" s="36">
        <f>L38*M38</f>
        <v>24.686999999999998</v>
      </c>
    </row>
    <row r="39" spans="1:14" ht="45">
      <c r="A39" s="18" t="s">
        <v>108</v>
      </c>
      <c r="B39" s="18" t="s">
        <v>152</v>
      </c>
      <c r="C39" s="18" t="s">
        <v>55</v>
      </c>
      <c r="D39" s="29" t="s">
        <v>131</v>
      </c>
      <c r="E39" s="18" t="s">
        <v>56</v>
      </c>
      <c r="F39" s="26">
        <v>109.4</v>
      </c>
      <c r="G39" s="18">
        <v>36.59</v>
      </c>
      <c r="H39" s="26">
        <f t="shared" si="3"/>
        <v>45.74</v>
      </c>
      <c r="I39" s="26">
        <f>F39*H39</f>
        <v>5003.956</v>
      </c>
      <c r="J39" s="35"/>
      <c r="K39" s="35"/>
      <c r="L39" s="35">
        <v>28.76</v>
      </c>
      <c r="M39" s="36">
        <v>1.3</v>
      </c>
      <c r="N39" s="36">
        <f>L39*M39</f>
        <v>37.388000000000005</v>
      </c>
    </row>
    <row r="40" spans="1:14" ht="15">
      <c r="A40" s="18"/>
      <c r="B40" s="18"/>
      <c r="C40" s="18"/>
      <c r="D40" s="23" t="s">
        <v>57</v>
      </c>
      <c r="E40" s="18"/>
      <c r="F40" s="26"/>
      <c r="G40" s="26"/>
      <c r="H40" s="26">
        <f t="shared" si="3"/>
        <v>0</v>
      </c>
      <c r="I40" s="67">
        <f>SUM(I36:I39)</f>
        <v>24119.587699999996</v>
      </c>
      <c r="J40" s="35"/>
      <c r="K40" s="36">
        <f>SUM(I36:I39)</f>
        <v>24119.587699999996</v>
      </c>
      <c r="L40" s="35"/>
      <c r="M40" s="36">
        <v>1.3</v>
      </c>
      <c r="N40" s="36"/>
    </row>
    <row r="41" spans="1:14" ht="15">
      <c r="A41" s="22" t="s">
        <v>84</v>
      </c>
      <c r="B41" s="22"/>
      <c r="C41" s="18"/>
      <c r="D41" s="23" t="s">
        <v>58</v>
      </c>
      <c r="E41" s="18"/>
      <c r="F41" s="26"/>
      <c r="G41" s="26"/>
      <c r="H41" s="26">
        <f t="shared" si="3"/>
        <v>0</v>
      </c>
      <c r="I41" s="26">
        <v>0</v>
      </c>
      <c r="J41" s="35"/>
      <c r="K41" s="35"/>
      <c r="L41" s="35"/>
      <c r="M41" s="36">
        <v>1.3</v>
      </c>
      <c r="N41" s="36"/>
    </row>
    <row r="42" spans="1:14" ht="18.75" customHeight="1">
      <c r="A42" s="18" t="s">
        <v>85</v>
      </c>
      <c r="B42" s="18" t="s">
        <v>153</v>
      </c>
      <c r="C42" s="18" t="s">
        <v>59</v>
      </c>
      <c r="D42" s="30" t="s">
        <v>60</v>
      </c>
      <c r="E42" s="18" t="s">
        <v>38</v>
      </c>
      <c r="F42" s="26">
        <v>1</v>
      </c>
      <c r="G42" s="18">
        <v>2865.78</v>
      </c>
      <c r="H42" s="26">
        <f t="shared" si="3"/>
        <v>3582.23</v>
      </c>
      <c r="I42" s="26">
        <f>F42*H42</f>
        <v>3582.23</v>
      </c>
      <c r="J42" s="35"/>
      <c r="K42" s="35"/>
      <c r="L42" s="35">
        <v>2865.78</v>
      </c>
      <c r="M42" s="36">
        <v>1.3</v>
      </c>
      <c r="N42" s="36">
        <f>L42*M42</f>
        <v>3725.5140000000006</v>
      </c>
    </row>
    <row r="43" spans="1:14" ht="15">
      <c r="A43" s="18" t="s">
        <v>86</v>
      </c>
      <c r="B43" s="18" t="s">
        <v>152</v>
      </c>
      <c r="C43" s="18">
        <v>73481</v>
      </c>
      <c r="D43" s="18" t="s">
        <v>163</v>
      </c>
      <c r="E43" s="18" t="s">
        <v>11</v>
      </c>
      <c r="F43" s="26">
        <v>0.4</v>
      </c>
      <c r="G43" s="18">
        <v>26.99</v>
      </c>
      <c r="H43" s="26">
        <f t="shared" si="3"/>
        <v>33.74</v>
      </c>
      <c r="I43" s="26">
        <f>F43*H43</f>
        <v>13.496000000000002</v>
      </c>
      <c r="J43" s="35"/>
      <c r="K43" s="35"/>
      <c r="L43" s="35">
        <v>18.99</v>
      </c>
      <c r="M43" s="36">
        <v>1.3</v>
      </c>
      <c r="N43" s="36">
        <f>L43*M43</f>
        <v>24.686999999999998</v>
      </c>
    </row>
    <row r="44" spans="1:14" ht="30">
      <c r="A44" s="18" t="s">
        <v>87</v>
      </c>
      <c r="B44" s="18" t="s">
        <v>152</v>
      </c>
      <c r="C44" s="18">
        <v>73406</v>
      </c>
      <c r="D44" s="29" t="s">
        <v>53</v>
      </c>
      <c r="E44" s="18" t="s">
        <v>11</v>
      </c>
      <c r="F44" s="26">
        <v>0.4</v>
      </c>
      <c r="G44" s="18">
        <v>618.74</v>
      </c>
      <c r="H44" s="26">
        <f t="shared" si="3"/>
        <v>773.43</v>
      </c>
      <c r="I44" s="26">
        <f>F44*H44</f>
        <v>309.372</v>
      </c>
      <c r="J44" s="35"/>
      <c r="K44" s="35"/>
      <c r="L44" s="35">
        <v>361.49</v>
      </c>
      <c r="M44" s="36">
        <v>1.3</v>
      </c>
      <c r="N44" s="36">
        <f>L44*M44</f>
        <v>469.937</v>
      </c>
    </row>
    <row r="45" spans="1:14" ht="18.75" customHeight="1">
      <c r="A45" s="18" t="s">
        <v>88</v>
      </c>
      <c r="B45" s="18" t="s">
        <v>152</v>
      </c>
      <c r="C45" s="18">
        <v>74199</v>
      </c>
      <c r="D45" s="18" t="s">
        <v>33</v>
      </c>
      <c r="E45" s="18" t="s">
        <v>8</v>
      </c>
      <c r="F45" s="26">
        <v>3.6</v>
      </c>
      <c r="G45" s="26">
        <v>27.09</v>
      </c>
      <c r="H45" s="26">
        <f t="shared" si="3"/>
        <v>33.86</v>
      </c>
      <c r="I45" s="26">
        <f>F45*H45</f>
        <v>121.896</v>
      </c>
      <c r="J45" s="35"/>
      <c r="K45" s="35"/>
      <c r="L45" s="36">
        <v>5.6</v>
      </c>
      <c r="M45" s="36">
        <v>1.3</v>
      </c>
      <c r="N45" s="36">
        <f aca="true" t="shared" si="4" ref="N45:N72">L45*M45</f>
        <v>7.279999999999999</v>
      </c>
    </row>
    <row r="46" spans="1:14" ht="15">
      <c r="A46" s="18" t="s">
        <v>89</v>
      </c>
      <c r="B46" s="18" t="s">
        <v>153</v>
      </c>
      <c r="C46" s="18" t="s">
        <v>121</v>
      </c>
      <c r="D46" s="18" t="s">
        <v>35</v>
      </c>
      <c r="E46" s="18" t="s">
        <v>8</v>
      </c>
      <c r="F46" s="26">
        <v>3.6</v>
      </c>
      <c r="G46" s="26">
        <v>23.41</v>
      </c>
      <c r="H46" s="26">
        <f t="shared" si="3"/>
        <v>29.26</v>
      </c>
      <c r="I46" s="26">
        <f>F46*H46</f>
        <v>105.33600000000001</v>
      </c>
      <c r="J46" s="35"/>
      <c r="K46" s="35"/>
      <c r="L46" s="36">
        <v>23.41</v>
      </c>
      <c r="M46" s="36">
        <v>1.3</v>
      </c>
      <c r="N46" s="36">
        <f t="shared" si="4"/>
        <v>30.433</v>
      </c>
    </row>
    <row r="47" spans="1:14" ht="15">
      <c r="A47" s="18"/>
      <c r="B47" s="18"/>
      <c r="C47" s="18"/>
      <c r="D47" s="23" t="s">
        <v>57</v>
      </c>
      <c r="E47" s="18"/>
      <c r="F47" s="26"/>
      <c r="G47" s="26"/>
      <c r="H47" s="26">
        <f t="shared" si="3"/>
        <v>0</v>
      </c>
      <c r="I47" s="67">
        <f>SUM(I42:I46)</f>
        <v>4132.33</v>
      </c>
      <c r="J47" s="35"/>
      <c r="K47" s="36">
        <f>SUM(I42:I46)</f>
        <v>4132.33</v>
      </c>
      <c r="L47" s="36"/>
      <c r="M47" s="36">
        <v>1.3</v>
      </c>
      <c r="N47" s="36">
        <f t="shared" si="4"/>
        <v>0</v>
      </c>
    </row>
    <row r="48" spans="1:14" ht="15">
      <c r="A48" s="22" t="s">
        <v>90</v>
      </c>
      <c r="B48" s="22"/>
      <c r="C48" s="18"/>
      <c r="D48" s="31" t="s">
        <v>78</v>
      </c>
      <c r="E48" s="18"/>
      <c r="F48" s="26"/>
      <c r="G48" s="26"/>
      <c r="H48" s="26">
        <f t="shared" si="3"/>
        <v>0</v>
      </c>
      <c r="I48" s="24">
        <v>0</v>
      </c>
      <c r="J48" s="35"/>
      <c r="K48" s="35"/>
      <c r="L48" s="36"/>
      <c r="M48" s="36">
        <v>1.3</v>
      </c>
      <c r="N48" s="36">
        <f t="shared" si="4"/>
        <v>0</v>
      </c>
    </row>
    <row r="49" spans="1:14" ht="15" customHeight="1">
      <c r="A49" s="18" t="s">
        <v>91</v>
      </c>
      <c r="B49" s="18" t="s">
        <v>152</v>
      </c>
      <c r="C49" s="18" t="s">
        <v>157</v>
      </c>
      <c r="D49" s="30" t="s">
        <v>156</v>
      </c>
      <c r="E49" s="18" t="s">
        <v>79</v>
      </c>
      <c r="F49" s="26">
        <v>1</v>
      </c>
      <c r="G49" s="27">
        <v>84.99</v>
      </c>
      <c r="H49" s="26">
        <f t="shared" si="3"/>
        <v>106.24</v>
      </c>
      <c r="I49" s="32">
        <f>F49*H49</f>
        <v>106.24</v>
      </c>
      <c r="J49" s="35"/>
      <c r="K49" s="35"/>
      <c r="L49" s="36">
        <v>133.73</v>
      </c>
      <c r="M49" s="36">
        <v>1.3</v>
      </c>
      <c r="N49" s="36">
        <f t="shared" si="4"/>
        <v>173.849</v>
      </c>
    </row>
    <row r="50" spans="1:14" ht="30">
      <c r="A50" s="18" t="s">
        <v>92</v>
      </c>
      <c r="B50" s="18" t="s">
        <v>152</v>
      </c>
      <c r="C50" s="18" t="s">
        <v>159</v>
      </c>
      <c r="D50" s="30" t="s">
        <v>158</v>
      </c>
      <c r="E50" s="18" t="s">
        <v>144</v>
      </c>
      <c r="F50" s="26">
        <v>1</v>
      </c>
      <c r="G50" s="26">
        <v>131.35</v>
      </c>
      <c r="H50" s="26">
        <f t="shared" si="3"/>
        <v>164.19</v>
      </c>
      <c r="I50" s="32">
        <f>F50*H50</f>
        <v>164.19</v>
      </c>
      <c r="J50" s="35"/>
      <c r="K50" s="35"/>
      <c r="L50" s="36"/>
      <c r="M50" s="36"/>
      <c r="N50" s="36"/>
    </row>
    <row r="51" spans="1:14" ht="15">
      <c r="A51" s="18"/>
      <c r="B51" s="18"/>
      <c r="C51" s="18"/>
      <c r="D51" s="23" t="s">
        <v>57</v>
      </c>
      <c r="E51" s="18"/>
      <c r="F51" s="26"/>
      <c r="G51" s="26"/>
      <c r="H51" s="26">
        <f t="shared" si="3"/>
        <v>0</v>
      </c>
      <c r="I51" s="67">
        <f>SUM(I49:I50)</f>
        <v>270.43</v>
      </c>
      <c r="J51" s="35"/>
      <c r="K51" s="35"/>
      <c r="L51" s="36"/>
      <c r="M51" s="36">
        <v>1.3</v>
      </c>
      <c r="N51" s="36">
        <f t="shared" si="4"/>
        <v>0</v>
      </c>
    </row>
    <row r="52" spans="1:14" ht="15">
      <c r="A52" s="22" t="s">
        <v>93</v>
      </c>
      <c r="B52" s="22"/>
      <c r="C52" s="18"/>
      <c r="D52" s="31" t="s">
        <v>110</v>
      </c>
      <c r="E52" s="18"/>
      <c r="F52" s="26"/>
      <c r="G52" s="26"/>
      <c r="H52" s="26">
        <f t="shared" si="3"/>
        <v>0</v>
      </c>
      <c r="I52" s="26">
        <v>0</v>
      </c>
      <c r="J52" s="35"/>
      <c r="K52" s="35"/>
      <c r="L52" s="36"/>
      <c r="M52" s="36">
        <v>1.3</v>
      </c>
      <c r="N52" s="36">
        <f t="shared" si="4"/>
        <v>0</v>
      </c>
    </row>
    <row r="53" spans="1:14" ht="15">
      <c r="A53" s="33" t="s">
        <v>94</v>
      </c>
      <c r="B53" s="18" t="s">
        <v>152</v>
      </c>
      <c r="C53" s="18" t="s">
        <v>66</v>
      </c>
      <c r="D53" s="18" t="s">
        <v>123</v>
      </c>
      <c r="E53" s="18" t="s">
        <v>8</v>
      </c>
      <c r="F53" s="26">
        <v>19.68</v>
      </c>
      <c r="G53" s="26">
        <v>3.17</v>
      </c>
      <c r="H53" s="26">
        <f t="shared" si="3"/>
        <v>3.96</v>
      </c>
      <c r="I53" s="26">
        <f aca="true" t="shared" si="5" ref="I53:I59">F53*H53</f>
        <v>77.9328</v>
      </c>
      <c r="J53" s="35"/>
      <c r="K53" s="35"/>
      <c r="L53" s="36">
        <v>2.23</v>
      </c>
      <c r="M53" s="36">
        <v>1.3</v>
      </c>
      <c r="N53" s="36">
        <f t="shared" si="4"/>
        <v>2.899</v>
      </c>
    </row>
    <row r="54" spans="1:14" ht="15">
      <c r="A54" s="33" t="s">
        <v>95</v>
      </c>
      <c r="B54" s="18" t="s">
        <v>152</v>
      </c>
      <c r="C54" s="18">
        <v>73481</v>
      </c>
      <c r="D54" s="30" t="s">
        <v>154</v>
      </c>
      <c r="E54" s="18" t="s">
        <v>11</v>
      </c>
      <c r="F54" s="26">
        <v>11.62</v>
      </c>
      <c r="G54" s="26">
        <v>26.99</v>
      </c>
      <c r="H54" s="26">
        <f t="shared" si="3"/>
        <v>33.74</v>
      </c>
      <c r="I54" s="26">
        <f t="shared" si="5"/>
        <v>392.0588</v>
      </c>
      <c r="J54" s="35"/>
      <c r="K54" s="35"/>
      <c r="L54" s="36">
        <v>18.99</v>
      </c>
      <c r="M54" s="36">
        <v>1.3</v>
      </c>
      <c r="N54" s="36">
        <f t="shared" si="4"/>
        <v>24.686999999999998</v>
      </c>
    </row>
    <row r="55" spans="1:14" ht="15">
      <c r="A55" s="33" t="s">
        <v>96</v>
      </c>
      <c r="B55" s="18" t="s">
        <v>153</v>
      </c>
      <c r="C55" s="18" t="s">
        <v>64</v>
      </c>
      <c r="D55" s="18" t="s">
        <v>114</v>
      </c>
      <c r="E55" s="18" t="s">
        <v>8</v>
      </c>
      <c r="F55" s="26">
        <v>5.14</v>
      </c>
      <c r="G55" s="26">
        <v>54.04</v>
      </c>
      <c r="H55" s="26">
        <f t="shared" si="3"/>
        <v>67.55</v>
      </c>
      <c r="I55" s="26">
        <f t="shared" si="5"/>
        <v>347.20699999999994</v>
      </c>
      <c r="J55" s="35"/>
      <c r="K55" s="35"/>
      <c r="L55" s="36">
        <v>54.04</v>
      </c>
      <c r="M55" s="36">
        <v>1.3</v>
      </c>
      <c r="N55" s="36">
        <f t="shared" si="4"/>
        <v>70.252</v>
      </c>
    </row>
    <row r="56" spans="1:14" ht="30">
      <c r="A56" s="33" t="s">
        <v>97</v>
      </c>
      <c r="B56" s="18" t="s">
        <v>153</v>
      </c>
      <c r="C56" s="18" t="s">
        <v>133</v>
      </c>
      <c r="D56" s="29" t="s">
        <v>112</v>
      </c>
      <c r="E56" s="18" t="s">
        <v>11</v>
      </c>
      <c r="F56" s="26">
        <v>3.76</v>
      </c>
      <c r="G56" s="26">
        <v>318.41</v>
      </c>
      <c r="H56" s="26">
        <f t="shared" si="3"/>
        <v>398.01</v>
      </c>
      <c r="I56" s="26">
        <f t="shared" si="5"/>
        <v>1496.5176</v>
      </c>
      <c r="J56" s="35"/>
      <c r="K56" s="35"/>
      <c r="L56" s="36">
        <v>318.41</v>
      </c>
      <c r="M56" s="36">
        <v>1.3</v>
      </c>
      <c r="N56" s="36">
        <f t="shared" si="4"/>
        <v>413.93300000000005</v>
      </c>
    </row>
    <row r="57" spans="1:14" ht="15">
      <c r="A57" s="33" t="s">
        <v>98</v>
      </c>
      <c r="B57" s="33"/>
      <c r="C57" s="18" t="s">
        <v>106</v>
      </c>
      <c r="D57" s="30" t="s">
        <v>130</v>
      </c>
      <c r="E57" s="18" t="s">
        <v>8</v>
      </c>
      <c r="F57" s="26">
        <v>19.68</v>
      </c>
      <c r="G57" s="26">
        <v>12.31</v>
      </c>
      <c r="H57" s="26">
        <f t="shared" si="3"/>
        <v>15.39</v>
      </c>
      <c r="I57" s="26">
        <f t="shared" si="5"/>
        <v>302.8752</v>
      </c>
      <c r="J57" s="35"/>
      <c r="K57" s="35"/>
      <c r="L57" s="36">
        <v>12.31</v>
      </c>
      <c r="M57" s="36">
        <v>1.3</v>
      </c>
      <c r="N57" s="36">
        <f t="shared" si="4"/>
        <v>16.003</v>
      </c>
    </row>
    <row r="58" spans="1:14" ht="30">
      <c r="A58" s="33"/>
      <c r="B58" s="18" t="s">
        <v>153</v>
      </c>
      <c r="C58" s="18" t="s">
        <v>136</v>
      </c>
      <c r="D58" s="30" t="s">
        <v>149</v>
      </c>
      <c r="E58" s="18" t="s">
        <v>56</v>
      </c>
      <c r="F58" s="26">
        <v>22.06</v>
      </c>
      <c r="G58" s="26">
        <v>33.19</v>
      </c>
      <c r="H58" s="26">
        <f t="shared" si="3"/>
        <v>41.49</v>
      </c>
      <c r="I58" s="26">
        <f t="shared" si="5"/>
        <v>915.2694</v>
      </c>
      <c r="J58" s="35"/>
      <c r="K58" s="35"/>
      <c r="L58" s="36">
        <v>33.19</v>
      </c>
      <c r="M58" s="36">
        <v>1.3</v>
      </c>
      <c r="N58" s="36">
        <f t="shared" si="4"/>
        <v>43.147</v>
      </c>
    </row>
    <row r="59" spans="1:14" ht="30">
      <c r="A59" s="33"/>
      <c r="B59" s="18" t="s">
        <v>153</v>
      </c>
      <c r="C59" s="18" t="s">
        <v>127</v>
      </c>
      <c r="D59" s="30" t="s">
        <v>128</v>
      </c>
      <c r="E59" s="18" t="s">
        <v>8</v>
      </c>
      <c r="F59" s="26">
        <v>3.53</v>
      </c>
      <c r="G59" s="26">
        <v>15.64</v>
      </c>
      <c r="H59" s="26">
        <f t="shared" si="3"/>
        <v>19.55</v>
      </c>
      <c r="I59" s="26">
        <f t="shared" si="5"/>
        <v>69.0115</v>
      </c>
      <c r="J59" s="35"/>
      <c r="K59" s="35"/>
      <c r="L59" s="36">
        <v>15.64</v>
      </c>
      <c r="M59" s="36">
        <v>1.3</v>
      </c>
      <c r="N59" s="36">
        <f t="shared" si="4"/>
        <v>20.332</v>
      </c>
    </row>
    <row r="60" spans="1:14" ht="15">
      <c r="A60" s="18"/>
      <c r="B60" s="18"/>
      <c r="C60" s="18"/>
      <c r="D60" s="23" t="s">
        <v>57</v>
      </c>
      <c r="E60" s="18"/>
      <c r="F60" s="26"/>
      <c r="G60" s="26"/>
      <c r="H60" s="26"/>
      <c r="I60" s="67">
        <f>SUM(I53:I59)</f>
        <v>3600.8723</v>
      </c>
      <c r="J60" s="35"/>
      <c r="K60" s="36">
        <f>SUM(I53:I57)</f>
        <v>2616.5914</v>
      </c>
      <c r="L60" s="36"/>
      <c r="M60" s="36">
        <v>1.3</v>
      </c>
      <c r="N60" s="36">
        <f t="shared" si="4"/>
        <v>0</v>
      </c>
    </row>
    <row r="61" spans="1:14" ht="15">
      <c r="A61" s="22" t="s">
        <v>99</v>
      </c>
      <c r="B61" s="22"/>
      <c r="C61" s="18"/>
      <c r="D61" s="31" t="s">
        <v>115</v>
      </c>
      <c r="E61" s="18"/>
      <c r="F61" s="26"/>
      <c r="G61" s="26"/>
      <c r="H61" s="26"/>
      <c r="I61" s="26">
        <v>0</v>
      </c>
      <c r="J61" s="35"/>
      <c r="K61" s="35"/>
      <c r="L61" s="36"/>
      <c r="M61" s="36">
        <v>1.3</v>
      </c>
      <c r="N61" s="36">
        <f t="shared" si="4"/>
        <v>0</v>
      </c>
    </row>
    <row r="62" spans="1:14" ht="15">
      <c r="A62" s="18" t="s">
        <v>100</v>
      </c>
      <c r="B62" s="18" t="s">
        <v>152</v>
      </c>
      <c r="C62" s="18">
        <v>73481</v>
      </c>
      <c r="D62" s="30" t="s">
        <v>116</v>
      </c>
      <c r="E62" s="18" t="s">
        <v>11</v>
      </c>
      <c r="F62" s="26">
        <v>5.03</v>
      </c>
      <c r="G62" s="26">
        <v>26.99</v>
      </c>
      <c r="H62" s="26">
        <f aca="true" t="shared" si="6" ref="H62:H72">ROUND($F$3*G62+G62,2)</f>
        <v>33.74</v>
      </c>
      <c r="I62" s="26">
        <f>F62*H62</f>
        <v>169.71220000000002</v>
      </c>
      <c r="J62" s="35"/>
      <c r="K62" s="35"/>
      <c r="L62" s="36">
        <v>18.99</v>
      </c>
      <c r="M62" s="36">
        <v>1.3</v>
      </c>
      <c r="N62" s="36">
        <f t="shared" si="4"/>
        <v>24.686999999999998</v>
      </c>
    </row>
    <row r="63" spans="1:14" ht="15">
      <c r="A63" s="18" t="s">
        <v>101</v>
      </c>
      <c r="B63" s="18" t="s">
        <v>152</v>
      </c>
      <c r="C63" s="18">
        <v>73406</v>
      </c>
      <c r="D63" s="30" t="s">
        <v>51</v>
      </c>
      <c r="E63" s="18" t="s">
        <v>11</v>
      </c>
      <c r="F63" s="26">
        <v>5.03</v>
      </c>
      <c r="G63" s="26">
        <v>618.74</v>
      </c>
      <c r="H63" s="26">
        <f t="shared" si="6"/>
        <v>773.43</v>
      </c>
      <c r="I63" s="26">
        <f aca="true" t="shared" si="7" ref="I63:I72">F63*H63</f>
        <v>3890.3529</v>
      </c>
      <c r="J63" s="35"/>
      <c r="K63" s="35"/>
      <c r="L63" s="36">
        <v>361.49</v>
      </c>
      <c r="M63" s="36">
        <v>1.3</v>
      </c>
      <c r="N63" s="36">
        <f t="shared" si="4"/>
        <v>469.937</v>
      </c>
    </row>
    <row r="64" spans="1:14" ht="36" customHeight="1">
      <c r="A64" s="18" t="s">
        <v>102</v>
      </c>
      <c r="B64" s="18" t="s">
        <v>153</v>
      </c>
      <c r="C64" s="18" t="s">
        <v>119</v>
      </c>
      <c r="D64" s="30" t="s">
        <v>126</v>
      </c>
      <c r="E64" s="18" t="s">
        <v>8</v>
      </c>
      <c r="F64" s="26">
        <v>20.95</v>
      </c>
      <c r="G64" s="26">
        <v>30.5</v>
      </c>
      <c r="H64" s="26">
        <f t="shared" si="6"/>
        <v>38.13</v>
      </c>
      <c r="I64" s="26">
        <f t="shared" si="7"/>
        <v>798.8235000000001</v>
      </c>
      <c r="J64" s="35"/>
      <c r="K64" s="35"/>
      <c r="L64" s="36">
        <v>30.5</v>
      </c>
      <c r="M64" s="36">
        <v>1.3</v>
      </c>
      <c r="N64" s="36">
        <f t="shared" si="4"/>
        <v>39.65</v>
      </c>
    </row>
    <row r="65" spans="1:14" ht="21" customHeight="1">
      <c r="A65" s="18" t="s">
        <v>103</v>
      </c>
      <c r="B65" s="18" t="s">
        <v>153</v>
      </c>
      <c r="C65" s="18" t="s">
        <v>120</v>
      </c>
      <c r="D65" s="30" t="s">
        <v>33</v>
      </c>
      <c r="E65" s="18" t="s">
        <v>8</v>
      </c>
      <c r="F65" s="26">
        <v>20.95</v>
      </c>
      <c r="G65" s="26">
        <v>5.6</v>
      </c>
      <c r="H65" s="26">
        <f t="shared" si="6"/>
        <v>7</v>
      </c>
      <c r="I65" s="26">
        <f t="shared" si="7"/>
        <v>146.65</v>
      </c>
      <c r="J65" s="35"/>
      <c r="K65" s="35"/>
      <c r="L65" s="36">
        <v>5.6</v>
      </c>
      <c r="M65" s="36">
        <v>1.3</v>
      </c>
      <c r="N65" s="36">
        <f t="shared" si="4"/>
        <v>7.279999999999999</v>
      </c>
    </row>
    <row r="66" spans="1:14" ht="15">
      <c r="A66" s="18" t="s">
        <v>104</v>
      </c>
      <c r="B66" s="18" t="s">
        <v>153</v>
      </c>
      <c r="C66" s="18" t="s">
        <v>121</v>
      </c>
      <c r="D66" s="30" t="s">
        <v>35</v>
      </c>
      <c r="E66" s="18" t="s">
        <v>8</v>
      </c>
      <c r="F66" s="26">
        <v>20.95</v>
      </c>
      <c r="G66" s="26">
        <v>23.41</v>
      </c>
      <c r="H66" s="26">
        <f t="shared" si="6"/>
        <v>29.26</v>
      </c>
      <c r="I66" s="26">
        <f t="shared" si="7"/>
        <v>612.997</v>
      </c>
      <c r="J66" s="35"/>
      <c r="K66" s="35"/>
      <c r="L66" s="36">
        <v>23.41</v>
      </c>
      <c r="M66" s="36">
        <v>1.3</v>
      </c>
      <c r="N66" s="36">
        <f t="shared" si="4"/>
        <v>30.433</v>
      </c>
    </row>
    <row r="67" spans="1:14" ht="15">
      <c r="A67" s="18" t="s">
        <v>105</v>
      </c>
      <c r="B67" s="18" t="s">
        <v>153</v>
      </c>
      <c r="C67" s="18" t="s">
        <v>135</v>
      </c>
      <c r="D67" s="30" t="s">
        <v>117</v>
      </c>
      <c r="E67" s="18" t="s">
        <v>8</v>
      </c>
      <c r="F67" s="26">
        <v>12.12</v>
      </c>
      <c r="G67" s="26">
        <v>26.69</v>
      </c>
      <c r="H67" s="26">
        <f t="shared" si="6"/>
        <v>33.36</v>
      </c>
      <c r="I67" s="26">
        <f t="shared" si="7"/>
        <v>404.3232</v>
      </c>
      <c r="J67" s="35"/>
      <c r="K67" s="35"/>
      <c r="L67" s="36">
        <v>26.69</v>
      </c>
      <c r="M67" s="36">
        <v>1.3</v>
      </c>
      <c r="N67" s="36">
        <f t="shared" si="4"/>
        <v>34.697</v>
      </c>
    </row>
    <row r="68" spans="1:14" ht="30">
      <c r="A68" s="18" t="s">
        <v>109</v>
      </c>
      <c r="B68" s="18" t="s">
        <v>153</v>
      </c>
      <c r="C68" s="18" t="s">
        <v>133</v>
      </c>
      <c r="D68" s="30" t="s">
        <v>118</v>
      </c>
      <c r="E68" s="18" t="s">
        <v>11</v>
      </c>
      <c r="F68" s="26">
        <v>7.04</v>
      </c>
      <c r="G68" s="26">
        <v>318.41</v>
      </c>
      <c r="H68" s="26">
        <f t="shared" si="6"/>
        <v>398.01</v>
      </c>
      <c r="I68" s="26">
        <f t="shared" si="7"/>
        <v>2801.9904</v>
      </c>
      <c r="J68" s="35"/>
      <c r="K68" s="35"/>
      <c r="L68" s="36">
        <v>318.41</v>
      </c>
      <c r="M68" s="36">
        <v>1.3</v>
      </c>
      <c r="N68" s="36">
        <f t="shared" si="4"/>
        <v>413.93300000000005</v>
      </c>
    </row>
    <row r="69" spans="1:14" ht="30">
      <c r="A69" s="18" t="s">
        <v>138</v>
      </c>
      <c r="B69" s="18" t="s">
        <v>153</v>
      </c>
      <c r="C69" s="18" t="s">
        <v>136</v>
      </c>
      <c r="D69" s="30" t="s">
        <v>148</v>
      </c>
      <c r="E69" s="18" t="s">
        <v>56</v>
      </c>
      <c r="F69" s="26">
        <v>53.5</v>
      </c>
      <c r="G69" s="26">
        <v>33.19</v>
      </c>
      <c r="H69" s="26">
        <f t="shared" si="6"/>
        <v>41.49</v>
      </c>
      <c r="I69" s="26">
        <f t="shared" si="7"/>
        <v>2219.715</v>
      </c>
      <c r="J69" s="35"/>
      <c r="K69" s="35"/>
      <c r="L69" s="36">
        <v>33.19</v>
      </c>
      <c r="M69" s="36">
        <v>1.3</v>
      </c>
      <c r="N69" s="36">
        <f t="shared" si="4"/>
        <v>43.147</v>
      </c>
    </row>
    <row r="70" spans="1:14" ht="30">
      <c r="A70" s="18" t="s">
        <v>139</v>
      </c>
      <c r="B70" s="18" t="s">
        <v>153</v>
      </c>
      <c r="C70" s="18" t="s">
        <v>127</v>
      </c>
      <c r="D70" s="30" t="s">
        <v>128</v>
      </c>
      <c r="E70" s="18" t="s">
        <v>8</v>
      </c>
      <c r="F70" s="26">
        <v>8.56</v>
      </c>
      <c r="G70" s="26">
        <v>15.64</v>
      </c>
      <c r="H70" s="26">
        <f t="shared" si="6"/>
        <v>19.55</v>
      </c>
      <c r="I70" s="26">
        <f t="shared" si="7"/>
        <v>167.348</v>
      </c>
      <c r="J70" s="35"/>
      <c r="K70" s="35"/>
      <c r="L70" s="36">
        <v>15.64</v>
      </c>
      <c r="M70" s="36">
        <v>1.3</v>
      </c>
      <c r="N70" s="36">
        <f t="shared" si="4"/>
        <v>20.332</v>
      </c>
    </row>
    <row r="71" spans="1:14" ht="15">
      <c r="A71" s="18" t="s">
        <v>140</v>
      </c>
      <c r="B71" s="18" t="s">
        <v>153</v>
      </c>
      <c r="C71" s="18" t="s">
        <v>106</v>
      </c>
      <c r="D71" s="30" t="s">
        <v>129</v>
      </c>
      <c r="E71" s="18" t="s">
        <v>8</v>
      </c>
      <c r="F71" s="26">
        <v>23.97</v>
      </c>
      <c r="G71" s="26">
        <v>12.31</v>
      </c>
      <c r="H71" s="26">
        <f t="shared" si="6"/>
        <v>15.39</v>
      </c>
      <c r="I71" s="26">
        <f t="shared" si="7"/>
        <v>368.8983</v>
      </c>
      <c r="J71" s="35"/>
      <c r="K71" s="35"/>
      <c r="L71" s="36">
        <v>12.31</v>
      </c>
      <c r="M71" s="36">
        <v>1.3</v>
      </c>
      <c r="N71" s="36">
        <f t="shared" si="4"/>
        <v>16.003</v>
      </c>
    </row>
    <row r="72" spans="1:14" ht="30">
      <c r="A72" s="18" t="s">
        <v>141</v>
      </c>
      <c r="B72" s="18" t="s">
        <v>153</v>
      </c>
      <c r="C72" s="18" t="s">
        <v>125</v>
      </c>
      <c r="D72" s="30" t="s">
        <v>124</v>
      </c>
      <c r="E72" s="18" t="s">
        <v>8</v>
      </c>
      <c r="F72" s="26">
        <v>20.95</v>
      </c>
      <c r="G72" s="26">
        <v>10.26</v>
      </c>
      <c r="H72" s="26">
        <f t="shared" si="6"/>
        <v>12.83</v>
      </c>
      <c r="I72" s="26">
        <f t="shared" si="7"/>
        <v>268.7885</v>
      </c>
      <c r="J72" s="35"/>
      <c r="K72" s="36">
        <f>SUM(I53:I72)</f>
        <v>19051.3436</v>
      </c>
      <c r="L72" s="36">
        <v>10.26</v>
      </c>
      <c r="M72" s="36">
        <v>1.3</v>
      </c>
      <c r="N72" s="36">
        <f t="shared" si="4"/>
        <v>13.338000000000001</v>
      </c>
    </row>
    <row r="73" spans="1:14" ht="15">
      <c r="A73" s="18"/>
      <c r="B73" s="18"/>
      <c r="C73" s="18"/>
      <c r="D73" s="30" t="s">
        <v>57</v>
      </c>
      <c r="E73" s="18"/>
      <c r="F73" s="26"/>
      <c r="G73" s="26"/>
      <c r="H73" s="18"/>
      <c r="I73" s="67">
        <f>SUM(I62:I72)</f>
        <v>11849.599000000002</v>
      </c>
      <c r="J73" s="35"/>
      <c r="K73" s="35"/>
      <c r="L73" s="35"/>
      <c r="M73" s="35"/>
      <c r="N73" s="36"/>
    </row>
    <row r="74" spans="1:14" ht="15">
      <c r="A74" s="4"/>
      <c r="B74" s="4"/>
      <c r="C74" s="4"/>
      <c r="D74" s="7"/>
      <c r="E74" s="4"/>
      <c r="F74" s="5"/>
      <c r="G74" s="5"/>
      <c r="H74" s="4"/>
      <c r="I74" s="5"/>
      <c r="N74" s="37"/>
    </row>
    <row r="75" spans="1:14" ht="15">
      <c r="A75" s="4"/>
      <c r="B75" s="4"/>
      <c r="C75" s="4"/>
      <c r="D75" s="8" t="s">
        <v>65</v>
      </c>
      <c r="E75" s="4"/>
      <c r="F75" s="5"/>
      <c r="G75" s="5"/>
      <c r="H75" s="4"/>
      <c r="I75" s="40">
        <f>I34+I40+I47+I51+I60+I73</f>
        <v>209916.6532</v>
      </c>
      <c r="K75" s="37">
        <f>SUM(I34,I40,I47,I51,I60,I73)</f>
        <v>209916.6532</v>
      </c>
      <c r="N75" s="37"/>
    </row>
    <row r="76" spans="3:14" ht="15">
      <c r="C76" s="2"/>
      <c r="D76" s="17"/>
      <c r="E76" s="2"/>
      <c r="N76" s="37"/>
    </row>
    <row r="77" spans="3:14" ht="15">
      <c r="C77" s="2"/>
      <c r="D77" s="17" t="s">
        <v>166</v>
      </c>
      <c r="E77" s="2"/>
      <c r="N77" s="37"/>
    </row>
    <row r="78" ht="15">
      <c r="N78" s="37"/>
    </row>
    <row r="79" spans="4:14" ht="15">
      <c r="D79" s="38" t="s">
        <v>164</v>
      </c>
      <c r="E79" s="38"/>
      <c r="F79" s="39"/>
      <c r="G79" s="39"/>
      <c r="N79" s="37"/>
    </row>
    <row r="80" spans="4:14" ht="15">
      <c r="D80" s="38" t="s">
        <v>165</v>
      </c>
      <c r="E80" s="38"/>
      <c r="F80" s="39"/>
      <c r="G80" s="39"/>
      <c r="N80" s="37"/>
    </row>
    <row r="81" ht="15">
      <c r="N81" s="37"/>
    </row>
  </sheetData>
  <sheetProtection/>
  <mergeCells count="1">
    <mergeCell ref="A1:I1"/>
  </mergeCells>
  <printOptions horizontalCentered="1" verticalCentered="1"/>
  <pageMargins left="0.35433070866141736" right="0.3937007874015748" top="0.8661417322834646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4:AN25"/>
  <sheetViews>
    <sheetView zoomScalePageLayoutView="0" workbookViewId="0" topLeftCell="A7">
      <selection activeCell="N19" sqref="N19:Q19"/>
    </sheetView>
  </sheetViews>
  <sheetFormatPr defaultColWidth="9.140625" defaultRowHeight="15"/>
  <cols>
    <col min="4" max="4" width="1.7109375" style="0" customWidth="1"/>
    <col min="5" max="6" width="9.140625" style="0" hidden="1" customWidth="1"/>
    <col min="13" max="13" width="5.28125" style="0" bestFit="1" customWidth="1"/>
    <col min="15" max="15" width="5.8515625" style="0" customWidth="1"/>
    <col min="16" max="17" width="9.140625" style="0" hidden="1" customWidth="1"/>
    <col min="18" max="18" width="6.421875" style="0" customWidth="1"/>
    <col min="20" max="21" width="7.140625" style="0" customWidth="1"/>
    <col min="22" max="22" width="8.8515625" style="0" customWidth="1"/>
    <col min="23" max="23" width="7.57421875" style="0" customWidth="1"/>
    <col min="24" max="24" width="6.8515625" style="0" customWidth="1"/>
    <col min="26" max="26" width="4.28125" style="0" customWidth="1"/>
    <col min="27" max="27" width="7.421875" style="0" customWidth="1"/>
  </cols>
  <sheetData>
    <row r="4" spans="2:40" ht="15"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5"/>
    </row>
    <row r="5" spans="2:40" ht="15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3"/>
    </row>
    <row r="6" spans="2:40" ht="15">
      <c r="B6" s="76" t="s">
        <v>167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8"/>
    </row>
    <row r="7" spans="2:40" ht="15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6"/>
    </row>
    <row r="8" spans="2:40" ht="15">
      <c r="B8" s="47" t="s">
        <v>168</v>
      </c>
      <c r="C8" s="48"/>
      <c r="D8" s="49"/>
      <c r="E8" s="49"/>
      <c r="F8" s="49"/>
      <c r="G8" s="79" t="s">
        <v>169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</row>
    <row r="9" spans="2:40" ht="15">
      <c r="B9" s="76"/>
      <c r="C9" s="77"/>
      <c r="D9" s="77"/>
      <c r="E9" s="77"/>
      <c r="F9" s="78"/>
      <c r="G9" s="84" t="s">
        <v>170</v>
      </c>
      <c r="H9" s="85"/>
      <c r="I9" s="85"/>
      <c r="J9" s="85"/>
      <c r="K9" s="85"/>
      <c r="L9" s="86"/>
      <c r="M9" s="50" t="s">
        <v>171</v>
      </c>
      <c r="N9" s="76" t="s">
        <v>172</v>
      </c>
      <c r="O9" s="77"/>
      <c r="P9" s="77"/>
      <c r="Q9" s="78"/>
      <c r="R9" s="71" t="s">
        <v>173</v>
      </c>
      <c r="S9" s="90"/>
      <c r="T9" s="72"/>
      <c r="U9" s="71" t="s">
        <v>174</v>
      </c>
      <c r="V9" s="90"/>
      <c r="W9" s="72"/>
      <c r="X9" s="71" t="s">
        <v>175</v>
      </c>
      <c r="Y9" s="90"/>
      <c r="Z9" s="72"/>
      <c r="AA9" s="71" t="s">
        <v>176</v>
      </c>
      <c r="AB9" s="90"/>
      <c r="AC9" s="72"/>
      <c r="AD9" s="71" t="s">
        <v>177</v>
      </c>
      <c r="AE9" s="90"/>
      <c r="AF9" s="72"/>
      <c r="AG9" s="71" t="s">
        <v>178</v>
      </c>
      <c r="AH9" s="90"/>
      <c r="AI9" s="72"/>
      <c r="AJ9" s="71" t="s">
        <v>179</v>
      </c>
      <c r="AK9" s="72"/>
      <c r="AL9" s="71" t="s">
        <v>180</v>
      </c>
      <c r="AM9" s="90"/>
      <c r="AN9" s="72"/>
    </row>
    <row r="10" spans="2:40" ht="15">
      <c r="B10" s="81"/>
      <c r="C10" s="82"/>
      <c r="D10" s="82"/>
      <c r="E10" s="82"/>
      <c r="F10" s="83"/>
      <c r="G10" s="87"/>
      <c r="H10" s="88"/>
      <c r="I10" s="88"/>
      <c r="J10" s="88"/>
      <c r="K10" s="88"/>
      <c r="L10" s="89"/>
      <c r="M10" s="52" t="s">
        <v>181</v>
      </c>
      <c r="N10" s="81" t="s">
        <v>182</v>
      </c>
      <c r="O10" s="82"/>
      <c r="P10" s="82"/>
      <c r="Q10" s="83"/>
      <c r="R10" s="53" t="s">
        <v>181</v>
      </c>
      <c r="S10" s="71" t="s">
        <v>182</v>
      </c>
      <c r="T10" s="72"/>
      <c r="U10" s="53" t="s">
        <v>181</v>
      </c>
      <c r="V10" s="71" t="s">
        <v>182</v>
      </c>
      <c r="W10" s="72"/>
      <c r="X10" s="53" t="s">
        <v>181</v>
      </c>
      <c r="Y10" s="71" t="s">
        <v>182</v>
      </c>
      <c r="Z10" s="72"/>
      <c r="AA10" s="53" t="s">
        <v>181</v>
      </c>
      <c r="AB10" s="71" t="s">
        <v>182</v>
      </c>
      <c r="AC10" s="72"/>
      <c r="AD10" s="50" t="s">
        <v>181</v>
      </c>
      <c r="AE10" s="71" t="s">
        <v>182</v>
      </c>
      <c r="AF10" s="72"/>
      <c r="AG10" s="50" t="s">
        <v>181</v>
      </c>
      <c r="AH10" s="71" t="s">
        <v>182</v>
      </c>
      <c r="AI10" s="72"/>
      <c r="AJ10" s="50"/>
      <c r="AK10" s="50"/>
      <c r="AL10" s="53" t="s">
        <v>181</v>
      </c>
      <c r="AM10" s="71"/>
      <c r="AN10" s="72"/>
    </row>
    <row r="11" spans="2:40" ht="15">
      <c r="B11" s="99"/>
      <c r="C11" s="100"/>
      <c r="D11" s="100"/>
      <c r="E11" s="100"/>
      <c r="F11" s="101"/>
      <c r="G11" s="93" t="s">
        <v>111</v>
      </c>
      <c r="H11" s="94"/>
      <c r="I11" s="94"/>
      <c r="J11" s="94"/>
      <c r="K11" s="94"/>
      <c r="L11" s="95"/>
      <c r="M11" s="54">
        <v>100</v>
      </c>
      <c r="N11" s="91">
        <f>'planilha  atual '!$I$34</f>
        <v>165943.83420000004</v>
      </c>
      <c r="O11" s="96"/>
      <c r="P11" s="96"/>
      <c r="Q11" s="92"/>
      <c r="R11" s="54">
        <v>30</v>
      </c>
      <c r="S11" s="91">
        <f>R11/100*N11</f>
        <v>49783.15026000001</v>
      </c>
      <c r="T11" s="92"/>
      <c r="U11" s="54">
        <v>30</v>
      </c>
      <c r="V11" s="91">
        <f>R11/100*N11</f>
        <v>49783.15026000001</v>
      </c>
      <c r="W11" s="92"/>
      <c r="X11" s="54">
        <v>40</v>
      </c>
      <c r="Y11" s="91">
        <f>X11/100*N11</f>
        <v>66377.53368000002</v>
      </c>
      <c r="Z11" s="92"/>
      <c r="AA11" s="55"/>
      <c r="AB11" s="91">
        <f>AA11/100*N11</f>
        <v>0</v>
      </c>
      <c r="AC11" s="92"/>
      <c r="AD11" s="54"/>
      <c r="AE11" s="71"/>
      <c r="AF11" s="72"/>
      <c r="AG11" s="54"/>
      <c r="AH11" s="71"/>
      <c r="AI11" s="72"/>
      <c r="AJ11" s="53"/>
      <c r="AK11" s="53"/>
      <c r="AL11" s="54"/>
      <c r="AM11" s="108"/>
      <c r="AN11" s="109"/>
    </row>
    <row r="12" spans="2:40" ht="15">
      <c r="B12" s="102"/>
      <c r="C12" s="103"/>
      <c r="D12" s="103"/>
      <c r="E12" s="103"/>
      <c r="F12" s="104"/>
      <c r="G12" s="93" t="s">
        <v>50</v>
      </c>
      <c r="H12" s="94"/>
      <c r="I12" s="94"/>
      <c r="J12" s="94"/>
      <c r="K12" s="94"/>
      <c r="L12" s="95"/>
      <c r="M12" s="54">
        <v>100</v>
      </c>
      <c r="N12" s="91">
        <f>'planilha  atual '!$I$40</f>
        <v>24119.587699999996</v>
      </c>
      <c r="O12" s="96"/>
      <c r="P12" s="96"/>
      <c r="Q12" s="92"/>
      <c r="R12" s="54">
        <v>30</v>
      </c>
      <c r="S12" s="91">
        <f>R12/100*N12</f>
        <v>7235.876309999999</v>
      </c>
      <c r="T12" s="92"/>
      <c r="U12" s="54">
        <v>30</v>
      </c>
      <c r="V12" s="91">
        <f>U12/100*N12</f>
        <v>7235.876309999999</v>
      </c>
      <c r="W12" s="92"/>
      <c r="X12" s="54">
        <v>40</v>
      </c>
      <c r="Y12" s="91">
        <f>X12/100*N12</f>
        <v>9647.835079999999</v>
      </c>
      <c r="Z12" s="92"/>
      <c r="AA12" s="55"/>
      <c r="AB12" s="91">
        <f>AA12/100*N12</f>
        <v>0</v>
      </c>
      <c r="AC12" s="92"/>
      <c r="AD12" s="54"/>
      <c r="AE12" s="97"/>
      <c r="AF12" s="98"/>
      <c r="AG12" s="54"/>
      <c r="AH12" s="97"/>
      <c r="AI12" s="98"/>
      <c r="AJ12" s="56"/>
      <c r="AK12" s="57"/>
      <c r="AL12" s="54"/>
      <c r="AM12" s="71"/>
      <c r="AN12" s="72"/>
    </row>
    <row r="13" spans="2:40" ht="15">
      <c r="B13" s="102"/>
      <c r="C13" s="103"/>
      <c r="D13" s="103"/>
      <c r="E13" s="103"/>
      <c r="F13" s="104"/>
      <c r="G13" s="93" t="s">
        <v>58</v>
      </c>
      <c r="H13" s="94"/>
      <c r="I13" s="94"/>
      <c r="J13" s="94"/>
      <c r="K13" s="94"/>
      <c r="L13" s="95"/>
      <c r="M13" s="54">
        <v>100</v>
      </c>
      <c r="N13" s="91">
        <f>'planilha  atual '!$I$47</f>
        <v>4132.33</v>
      </c>
      <c r="O13" s="96"/>
      <c r="P13" s="96"/>
      <c r="Q13" s="92"/>
      <c r="R13" s="54"/>
      <c r="S13" s="91"/>
      <c r="T13" s="92"/>
      <c r="U13" s="54">
        <v>100</v>
      </c>
      <c r="V13" s="91">
        <f>U13/100*N13</f>
        <v>4132.33</v>
      </c>
      <c r="W13" s="92"/>
      <c r="X13" s="54"/>
      <c r="Y13" s="91">
        <f>X13/100*N13</f>
        <v>0</v>
      </c>
      <c r="Z13" s="92"/>
      <c r="AA13" s="55"/>
      <c r="AB13" s="91">
        <f>AA13/100*N13</f>
        <v>0</v>
      </c>
      <c r="AC13" s="92"/>
      <c r="AD13" s="54"/>
      <c r="AE13" s="97"/>
      <c r="AF13" s="98"/>
      <c r="AG13" s="54"/>
      <c r="AH13" s="97"/>
      <c r="AI13" s="98"/>
      <c r="AJ13" s="56"/>
      <c r="AK13" s="57"/>
      <c r="AL13" s="54"/>
      <c r="AM13" s="97"/>
      <c r="AN13" s="98"/>
    </row>
    <row r="14" spans="2:40" ht="15">
      <c r="B14" s="105"/>
      <c r="C14" s="106"/>
      <c r="D14" s="106"/>
      <c r="E14" s="106"/>
      <c r="F14" s="107"/>
      <c r="G14" s="110" t="s">
        <v>78</v>
      </c>
      <c r="H14" s="111"/>
      <c r="I14" s="111"/>
      <c r="J14" s="111"/>
      <c r="K14" s="111"/>
      <c r="L14" s="112"/>
      <c r="M14" s="54">
        <v>100</v>
      </c>
      <c r="N14" s="91">
        <f>'planilha  atual '!$I$51</f>
        <v>270.43</v>
      </c>
      <c r="O14" s="96"/>
      <c r="P14" s="96"/>
      <c r="Q14" s="92"/>
      <c r="R14" s="54"/>
      <c r="S14" s="91"/>
      <c r="T14" s="92"/>
      <c r="U14" s="54">
        <v>100</v>
      </c>
      <c r="V14" s="91">
        <f>U14/100*N14</f>
        <v>270.43</v>
      </c>
      <c r="W14" s="92"/>
      <c r="X14" s="54"/>
      <c r="Y14" s="91"/>
      <c r="Z14" s="92"/>
      <c r="AA14" s="55"/>
      <c r="AB14" s="91"/>
      <c r="AC14" s="92"/>
      <c r="AD14" s="54"/>
      <c r="AE14" s="97"/>
      <c r="AF14" s="98"/>
      <c r="AG14" s="54"/>
      <c r="AH14" s="97"/>
      <c r="AI14" s="98"/>
      <c r="AJ14" s="58"/>
      <c r="AK14" s="58"/>
      <c r="AL14" s="54"/>
      <c r="AM14" s="97"/>
      <c r="AN14" s="98"/>
    </row>
    <row r="15" spans="2:40" ht="15" customHeight="1">
      <c r="B15" s="99"/>
      <c r="C15" s="100"/>
      <c r="D15" s="100"/>
      <c r="E15" s="100"/>
      <c r="F15" s="101"/>
      <c r="G15" s="113" t="s">
        <v>110</v>
      </c>
      <c r="H15" s="114"/>
      <c r="I15" s="114"/>
      <c r="J15" s="114"/>
      <c r="K15" s="114"/>
      <c r="L15" s="115"/>
      <c r="M15" s="59">
        <v>100</v>
      </c>
      <c r="N15" s="116">
        <f>'planilha  atual '!$I$60</f>
        <v>3600.8723</v>
      </c>
      <c r="O15" s="117"/>
      <c r="P15" s="117"/>
      <c r="Q15" s="118"/>
      <c r="R15" s="54">
        <v>10</v>
      </c>
      <c r="S15" s="91">
        <f>R15/100*N15</f>
        <v>360.08723000000003</v>
      </c>
      <c r="T15" s="92"/>
      <c r="U15" s="54">
        <v>60</v>
      </c>
      <c r="V15" s="91">
        <f>U15/100*N15</f>
        <v>2160.52338</v>
      </c>
      <c r="W15" s="92"/>
      <c r="X15" s="54">
        <v>30</v>
      </c>
      <c r="Y15" s="119">
        <f>X15/100*N15</f>
        <v>1080.26169</v>
      </c>
      <c r="Z15" s="120"/>
      <c r="AA15" s="60"/>
      <c r="AB15" s="119"/>
      <c r="AC15" s="120"/>
      <c r="AD15" s="54"/>
      <c r="AE15" s="121"/>
      <c r="AF15" s="122"/>
      <c r="AG15" s="54"/>
      <c r="AH15" s="121"/>
      <c r="AI15" s="122"/>
      <c r="AJ15" s="61"/>
      <c r="AK15" s="61"/>
      <c r="AL15" s="54"/>
      <c r="AM15" s="123"/>
      <c r="AN15" s="124"/>
    </row>
    <row r="16" spans="2:40" ht="15">
      <c r="B16" s="105"/>
      <c r="C16" s="106"/>
      <c r="D16" s="106"/>
      <c r="E16" s="106"/>
      <c r="F16" s="107"/>
      <c r="G16" s="71" t="s">
        <v>115</v>
      </c>
      <c r="H16" s="90"/>
      <c r="I16" s="90"/>
      <c r="J16" s="90"/>
      <c r="K16" s="90"/>
      <c r="L16" s="72"/>
      <c r="M16" s="54">
        <v>100</v>
      </c>
      <c r="N16" s="91">
        <f>'planilha  atual '!$I$73</f>
        <v>11849.599000000002</v>
      </c>
      <c r="O16" s="96"/>
      <c r="P16" s="96"/>
      <c r="Q16" s="92"/>
      <c r="R16" s="54">
        <v>10</v>
      </c>
      <c r="S16" s="91">
        <f>R16/100*N16</f>
        <v>1184.9599000000003</v>
      </c>
      <c r="T16" s="92"/>
      <c r="U16" s="54">
        <v>60</v>
      </c>
      <c r="V16" s="91">
        <f>U16/100*N16</f>
        <v>7109.759400000001</v>
      </c>
      <c r="W16" s="92"/>
      <c r="X16" s="54">
        <v>30</v>
      </c>
      <c r="Y16" s="91">
        <f>X16/100*N16</f>
        <v>3554.8797000000004</v>
      </c>
      <c r="Z16" s="92"/>
      <c r="AA16" s="55"/>
      <c r="AB16" s="119"/>
      <c r="AC16" s="120"/>
      <c r="AD16" s="54"/>
      <c r="AE16" s="123"/>
      <c r="AF16" s="124"/>
      <c r="AG16" s="54"/>
      <c r="AH16" s="123"/>
      <c r="AI16" s="124"/>
      <c r="AJ16" s="61"/>
      <c r="AK16" s="61"/>
      <c r="AL16" s="54"/>
      <c r="AM16" s="123"/>
      <c r="AN16" s="124"/>
    </row>
    <row r="17" spans="2:40" ht="15">
      <c r="B17" s="62"/>
      <c r="C17" s="62"/>
      <c r="D17" s="62"/>
      <c r="E17" s="62"/>
      <c r="F17" s="62"/>
      <c r="G17" s="71"/>
      <c r="H17" s="90"/>
      <c r="I17" s="90"/>
      <c r="J17" s="90"/>
      <c r="K17" s="90"/>
      <c r="L17" s="7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54"/>
      <c r="AC17" s="54"/>
      <c r="AD17" s="54"/>
      <c r="AE17" s="71"/>
      <c r="AF17" s="72"/>
      <c r="AG17" s="54"/>
      <c r="AH17" s="71"/>
      <c r="AI17" s="72"/>
      <c r="AJ17" s="51"/>
      <c r="AK17" s="51"/>
      <c r="AL17" s="54"/>
      <c r="AM17" s="71"/>
      <c r="AN17" s="72"/>
    </row>
    <row r="18" spans="2:40" ht="15">
      <c r="B18" s="126" t="s">
        <v>183</v>
      </c>
      <c r="C18" s="127"/>
      <c r="D18" s="127"/>
      <c r="E18" s="127"/>
      <c r="F18" s="128"/>
      <c r="G18" s="71"/>
      <c r="H18" s="90"/>
      <c r="I18" s="90"/>
      <c r="J18" s="90"/>
      <c r="K18" s="90"/>
      <c r="L18" s="72"/>
      <c r="M18" s="54">
        <v>100</v>
      </c>
      <c r="N18" s="121">
        <f>N11+N12+N13+N14+N15+N16</f>
        <v>209916.6532</v>
      </c>
      <c r="O18" s="125"/>
      <c r="P18" s="125"/>
      <c r="Q18" s="122"/>
      <c r="R18" s="63"/>
      <c r="S18" s="119">
        <f>SUM(S11:S17)</f>
        <v>58564.07370000001</v>
      </c>
      <c r="T18" s="120"/>
      <c r="U18" s="63"/>
      <c r="V18" s="119">
        <f>SUM(V11:V17)</f>
        <v>70692.06935</v>
      </c>
      <c r="W18" s="120"/>
      <c r="X18" s="63"/>
      <c r="Y18" s="119">
        <f>SUM(Y11:Y17)</f>
        <v>80660.51015000003</v>
      </c>
      <c r="Z18" s="120"/>
      <c r="AA18" s="60"/>
      <c r="AB18" s="119">
        <f>SUM(AB11:AB17)</f>
        <v>0</v>
      </c>
      <c r="AC18" s="120"/>
      <c r="AD18" s="54"/>
      <c r="AE18" s="121"/>
      <c r="AF18" s="122"/>
      <c r="AG18" s="54"/>
      <c r="AH18" s="121"/>
      <c r="AI18" s="122"/>
      <c r="AJ18" s="61"/>
      <c r="AK18" s="64"/>
      <c r="AL18" s="54"/>
      <c r="AM18" s="121"/>
      <c r="AN18" s="122"/>
    </row>
    <row r="19" spans="2:40" ht="15">
      <c r="B19" s="129"/>
      <c r="C19" s="130"/>
      <c r="D19" s="130"/>
      <c r="E19" s="130"/>
      <c r="F19" s="131"/>
      <c r="G19" s="71"/>
      <c r="H19" s="90"/>
      <c r="I19" s="90"/>
      <c r="J19" s="90"/>
      <c r="K19" s="90"/>
      <c r="L19" s="72"/>
      <c r="M19" s="54">
        <v>100</v>
      </c>
      <c r="N19" s="121">
        <f>N18</f>
        <v>209916.6532</v>
      </c>
      <c r="O19" s="125"/>
      <c r="P19" s="125"/>
      <c r="Q19" s="122"/>
      <c r="R19" s="63"/>
      <c r="S19" s="119">
        <f>S18</f>
        <v>58564.07370000001</v>
      </c>
      <c r="T19" s="120"/>
      <c r="U19" s="63"/>
      <c r="V19" s="119">
        <f>S19+V18</f>
        <v>129256.14305000001</v>
      </c>
      <c r="W19" s="120"/>
      <c r="X19" s="63"/>
      <c r="Y19" s="119">
        <f>V19+Y18</f>
        <v>209916.65320000006</v>
      </c>
      <c r="Z19" s="120"/>
      <c r="AA19" s="63"/>
      <c r="AB19" s="119"/>
      <c r="AC19" s="120"/>
      <c r="AD19" s="54"/>
      <c r="AE19" s="123"/>
      <c r="AF19" s="124"/>
      <c r="AG19" s="54"/>
      <c r="AH19" s="123"/>
      <c r="AI19" s="124"/>
      <c r="AJ19" s="61"/>
      <c r="AK19" s="65"/>
      <c r="AL19" s="54"/>
      <c r="AM19" s="123"/>
      <c r="AN19" s="124"/>
    </row>
    <row r="20" spans="2:40" ht="15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</row>
    <row r="21" spans="2:40" ht="1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</row>
    <row r="22" spans="2:40" ht="15">
      <c r="B22" s="66" t="s">
        <v>184</v>
      </c>
      <c r="C22" s="66"/>
      <c r="D22" s="66"/>
      <c r="E22" s="66"/>
      <c r="F22" s="66"/>
      <c r="G22" s="66"/>
      <c r="H22" s="62"/>
      <c r="I22" s="132">
        <v>41892</v>
      </c>
      <c r="J22" s="132"/>
      <c r="K22" s="132"/>
      <c r="L22" s="13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</row>
    <row r="23" spans="2:40" ht="15">
      <c r="B23" s="62"/>
      <c r="C23" s="62"/>
      <c r="D23" s="62"/>
      <c r="E23" s="62"/>
      <c r="F23" s="62"/>
      <c r="G23" s="62"/>
      <c r="H23" s="62"/>
      <c r="I23" s="62"/>
      <c r="J23" s="62"/>
      <c r="K23" s="133" t="s">
        <v>185</v>
      </c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</row>
    <row r="24" spans="2:40" ht="15">
      <c r="B24" s="134"/>
      <c r="C24" s="134"/>
      <c r="D24" s="134"/>
      <c r="E24" s="134"/>
      <c r="F24" s="134"/>
      <c r="G24" s="134"/>
      <c r="H24" s="62"/>
      <c r="I24" s="62"/>
      <c r="J24" s="62"/>
      <c r="K24" s="135" t="s">
        <v>186</v>
      </c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</row>
    <row r="25" spans="2:40" ht="15">
      <c r="B25" s="45"/>
      <c r="C25" s="45"/>
      <c r="D25" s="45"/>
      <c r="E25" s="45"/>
      <c r="F25" s="45"/>
      <c r="G25" s="4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</row>
  </sheetData>
  <sheetProtection/>
  <mergeCells count="105">
    <mergeCell ref="AE19:AF19"/>
    <mergeCell ref="AH19:AI19"/>
    <mergeCell ref="AM19:AN19"/>
    <mergeCell ref="I22:L22"/>
    <mergeCell ref="K23:Z23"/>
    <mergeCell ref="B24:G24"/>
    <mergeCell ref="K24:Z24"/>
    <mergeCell ref="AB18:AC18"/>
    <mergeCell ref="B18:F19"/>
    <mergeCell ref="N18:Q18"/>
    <mergeCell ref="S18:T18"/>
    <mergeCell ref="V18:W18"/>
    <mergeCell ref="Y18:Z18"/>
    <mergeCell ref="AE18:AF18"/>
    <mergeCell ref="AH18:AI18"/>
    <mergeCell ref="AM18:AN18"/>
    <mergeCell ref="G19:L19"/>
    <mergeCell ref="N19:Q19"/>
    <mergeCell ref="S19:T19"/>
    <mergeCell ref="V19:W19"/>
    <mergeCell ref="Y19:Z19"/>
    <mergeCell ref="AB19:AC19"/>
    <mergeCell ref="G18:L18"/>
    <mergeCell ref="AE16:AF16"/>
    <mergeCell ref="AH16:AI16"/>
    <mergeCell ref="AM16:AN16"/>
    <mergeCell ref="G17:L17"/>
    <mergeCell ref="AE17:AF17"/>
    <mergeCell ref="AH17:AI17"/>
    <mergeCell ref="AM17:AN17"/>
    <mergeCell ref="AB15:AC15"/>
    <mergeCell ref="AE15:AF15"/>
    <mergeCell ref="AH15:AI15"/>
    <mergeCell ref="AM15:AN15"/>
    <mergeCell ref="G16:L16"/>
    <mergeCell ref="N16:Q16"/>
    <mergeCell ref="S16:T16"/>
    <mergeCell ref="V16:W16"/>
    <mergeCell ref="Y16:Z16"/>
    <mergeCell ref="AB16:AC16"/>
    <mergeCell ref="B15:F16"/>
    <mergeCell ref="G15:L15"/>
    <mergeCell ref="N15:Q15"/>
    <mergeCell ref="S15:T15"/>
    <mergeCell ref="V15:W15"/>
    <mergeCell ref="Y15:Z15"/>
    <mergeCell ref="G14:L14"/>
    <mergeCell ref="N14:Q14"/>
    <mergeCell ref="S14:T14"/>
    <mergeCell ref="V14:W14"/>
    <mergeCell ref="AE14:AF14"/>
    <mergeCell ref="AH14:AI14"/>
    <mergeCell ref="G13:L13"/>
    <mergeCell ref="N13:Q13"/>
    <mergeCell ref="S13:T13"/>
    <mergeCell ref="V13:W13"/>
    <mergeCell ref="Y13:Z13"/>
    <mergeCell ref="AB13:AC13"/>
    <mergeCell ref="AH13:AI13"/>
    <mergeCell ref="AM13:AN13"/>
    <mergeCell ref="AH11:AI11"/>
    <mergeCell ref="AM11:AN11"/>
    <mergeCell ref="Y14:Z14"/>
    <mergeCell ref="AB14:AC14"/>
    <mergeCell ref="AM12:AN12"/>
    <mergeCell ref="AE13:AF13"/>
    <mergeCell ref="AM14:AN14"/>
    <mergeCell ref="AB11:AC11"/>
    <mergeCell ref="AE11:AF11"/>
    <mergeCell ref="Y12:Z12"/>
    <mergeCell ref="AB12:AC12"/>
    <mergeCell ref="AE12:AF12"/>
    <mergeCell ref="AH12:AI12"/>
    <mergeCell ref="B11:F14"/>
    <mergeCell ref="G11:L11"/>
    <mergeCell ref="N11:Q11"/>
    <mergeCell ref="S11:T11"/>
    <mergeCell ref="V11:W11"/>
    <mergeCell ref="Y11:Z11"/>
    <mergeCell ref="G12:L12"/>
    <mergeCell ref="N12:Q12"/>
    <mergeCell ref="S12:T12"/>
    <mergeCell ref="V12:W12"/>
    <mergeCell ref="AD9:AF9"/>
    <mergeCell ref="N10:Q10"/>
    <mergeCell ref="X9:Z9"/>
    <mergeCell ref="AA9:AC9"/>
    <mergeCell ref="AB10:AC10"/>
    <mergeCell ref="AH10:AI10"/>
    <mergeCell ref="AM10:AN10"/>
    <mergeCell ref="R9:T9"/>
    <mergeCell ref="U9:W9"/>
    <mergeCell ref="S10:T10"/>
    <mergeCell ref="V10:W10"/>
    <mergeCell ref="Y10:Z10"/>
    <mergeCell ref="AE10:AF10"/>
    <mergeCell ref="B4:AN4"/>
    <mergeCell ref="B6:AN6"/>
    <mergeCell ref="G8:AN8"/>
    <mergeCell ref="B9:F10"/>
    <mergeCell ref="G9:L10"/>
    <mergeCell ref="N9:Q9"/>
    <mergeCell ref="AG9:AI9"/>
    <mergeCell ref="AJ9:AK9"/>
    <mergeCell ref="AL9:AN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Carlos</dc:creator>
  <cp:keywords/>
  <dc:description/>
  <cp:lastModifiedBy>Sheila</cp:lastModifiedBy>
  <cp:lastPrinted>2014-09-23T11:54:29Z</cp:lastPrinted>
  <dcterms:created xsi:type="dcterms:W3CDTF">2013-01-08T19:36:10Z</dcterms:created>
  <dcterms:modified xsi:type="dcterms:W3CDTF">2014-12-18T12:14:41Z</dcterms:modified>
  <cp:category/>
  <cp:version/>
  <cp:contentType/>
  <cp:contentStatus/>
</cp:coreProperties>
</file>