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PLANILHA" sheetId="1" r:id="rId1"/>
    <sheet name="CRONOGRAMA" sheetId="2" r:id="rId2"/>
  </sheets>
  <definedNames>
    <definedName name="_xlnm.Print_Area" localSheetId="0">'PLANILHA'!$A$1:$H$69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<sst xmlns="http://schemas.openxmlformats.org/spreadsheetml/2006/main" count="304" uniqueCount="169">
  <si>
    <t>ITEM</t>
  </si>
  <si>
    <t>DESCRIÇÃO</t>
  </si>
  <si>
    <t>PREÇO UNITÁRIO</t>
  </si>
  <si>
    <t>TOTAL</t>
  </si>
  <si>
    <t>PLANILHA ORÇAMENTÁRIA DE CUSTOS</t>
  </si>
  <si>
    <t>CÓDIGO</t>
  </si>
  <si>
    <t>PISOS</t>
  </si>
  <si>
    <t>M²</t>
  </si>
  <si>
    <t>UND</t>
  </si>
  <si>
    <t>SUB TOTAL</t>
  </si>
  <si>
    <t>M</t>
  </si>
  <si>
    <t>1.1</t>
  </si>
  <si>
    <t>1.2</t>
  </si>
  <si>
    <t>3.1</t>
  </si>
  <si>
    <t>4.1</t>
  </si>
  <si>
    <t xml:space="preserve">m² </t>
  </si>
  <si>
    <t>PREÇO COM BDI</t>
  </si>
  <si>
    <t>SERVIÇO:</t>
  </si>
  <si>
    <t xml:space="preserve">A N E X O   I </t>
  </si>
  <si>
    <t>QTD</t>
  </si>
  <si>
    <t>BDI 25%</t>
  </si>
  <si>
    <t>FONTE:</t>
  </si>
  <si>
    <t>PT</t>
  </si>
  <si>
    <t>RÍGIDO E CAIXA COM ESPELHO</t>
  </si>
  <si>
    <r>
      <t>OBRA</t>
    </r>
    <r>
      <rPr>
        <sz val="10"/>
        <rFont val="Arial"/>
        <family val="0"/>
      </rPr>
      <t>: REFORMA ESTÁDIO MUNICIPAL</t>
    </r>
  </si>
  <si>
    <t>PINTURA LÁTEX PVA, EM PAREDES, 2 DEMÃOS SEM MASSA CORRIDA,</t>
  </si>
  <si>
    <t>EXCLUSIVE FUNDO SELADOR</t>
  </si>
  <si>
    <t>PIN-LAT-005</t>
  </si>
  <si>
    <t>PINTURA</t>
  </si>
  <si>
    <t>ENTELAMENTO CORRETIVO DE SUPERFÍCIE COM TRINCA POR RETRAÇÃO OU DILATAÇÃO, REVESTIDA COM ARGAMASSA DE CAL HIDRATADA E AREIA SEM PENEIRAR TRAÇO 1:3, LARGURA DA TELA = 15 CM</t>
  </si>
  <si>
    <t>JUN-ENT-005</t>
  </si>
  <si>
    <t>CONTRAPISO DESEMPENADO, COM ARGAMASSA 1:3, SEM JUNTA E = 2CM</t>
  </si>
  <si>
    <t>PIS-CON-005</t>
  </si>
  <si>
    <t>VIDROS</t>
  </si>
  <si>
    <t>APICOAMENTO DE PISO CIMENTADO - PROFUNDIDADE ATÉ 1 CM</t>
  </si>
  <si>
    <t>PIS-API-005</t>
  </si>
  <si>
    <t>PISO CERÂMICO PEI-5 ANTIDERRAPANTE (PREÇO MÉDIO), ASSENTADO</t>
  </si>
  <si>
    <t>PIS-CER-015</t>
  </si>
  <si>
    <t>PONTO DE TOMADA DE EMBUTIR, INCLUINDO ELETRODUTO DE PVC</t>
  </si>
  <si>
    <t>INST-TOM-005</t>
  </si>
  <si>
    <t>PONTO DE INTERRUPTOR, INCLUINDO ELETRODUTO DE PVC RÍGIDO E</t>
  </si>
  <si>
    <t>CAIXA COM ESPELHO</t>
  </si>
  <si>
    <t>INST-INT-005</t>
  </si>
  <si>
    <t>ELE-LUM-026</t>
  </si>
  <si>
    <t>COM ARGAMASSA PRÉ-FABRICADA, INCLUSIVE REJUNTAMENTO E RODAPÉ</t>
  </si>
  <si>
    <t>3.2</t>
  </si>
  <si>
    <t>REVESTIMENTO COM AZULEJO BRANCO 20 X 20 CM, JUNTA A PRUMO,ASSENTADO COM ARGAMASSA PRÉ-FABRICADA, INCLUSIVE REJUNTAMENTO</t>
  </si>
  <si>
    <t>REV-AZU-011</t>
  </si>
  <si>
    <t>3.3</t>
  </si>
  <si>
    <t>VÁLVULA PARA MICTÓRIO COM FECHAMENTO AUTOMÁTICO D = 1/2</t>
  </si>
  <si>
    <t>MET-VAL-030</t>
  </si>
  <si>
    <t>VÁLVULA DE DESCARGA 3600 D = 1 1/2</t>
  </si>
  <si>
    <t>MET-VAL-015</t>
  </si>
  <si>
    <t>REGISTRO DE GAVETA COM CANOPLA D = 25 MM (1")</t>
  </si>
  <si>
    <t>HID-REG-080</t>
  </si>
  <si>
    <t>HIDROSSÁNITARIO</t>
  </si>
  <si>
    <t>TORNEIRA PARA LAVATÓRIO DE MESA BICA BAIXA COM AREJADOR,ACABAMENTO CROMADO</t>
  </si>
  <si>
    <t>MET-TOR-035</t>
  </si>
  <si>
    <t>VIDRO COMUM FANTASIA E = 3 MM, MINI-BOREAL, COLOCADO</t>
  </si>
  <si>
    <t>VID-FAN-005</t>
  </si>
  <si>
    <t>INST-LUZ-005</t>
  </si>
  <si>
    <t>CHUVEIRO COM ARTICULAÇÃO 517-C D = 1/2"</t>
  </si>
  <si>
    <t>MET-CHU-015</t>
  </si>
  <si>
    <t>FORRO EM PVC BRANCO DE L = 20 CM</t>
  </si>
  <si>
    <t>FORRO</t>
  </si>
  <si>
    <t>FOR-PVC-010</t>
  </si>
  <si>
    <t>ALAMBRADO</t>
  </si>
  <si>
    <r>
      <t>M</t>
    </r>
    <r>
      <rPr>
        <b/>
        <sz val="10"/>
        <rFont val="Arial"/>
        <family val="2"/>
      </rPr>
      <t>²</t>
    </r>
  </si>
  <si>
    <t>74244/001</t>
  </si>
  <si>
    <t>SINAPI</t>
  </si>
  <si>
    <t>, COM COSTURA, DIN 2440, DIAMETRO 2", COM TELA DE ARAME GALVANIZADO, FIO 14 BWG E MALHA QUADRADA 5X5CM</t>
  </si>
  <si>
    <t>ELÉTRICA</t>
  </si>
  <si>
    <t>LUMINÁRIA CHANFRADA PARA LÂMPADA FLUORESCENTE 2 X 32 W OU 2 X 40 W, COMPLETA</t>
  </si>
  <si>
    <t>ALVENARIA E DIVISÕES</t>
  </si>
  <si>
    <t>DEM-ALA-005</t>
  </si>
  <si>
    <t xml:space="preserve"> REMOÇÃO DE ALAMBRADO</t>
  </si>
  <si>
    <t>M2</t>
  </si>
  <si>
    <t>REFORMA NAS INSTALAÇÕES ESTADIO MUNICIPAL</t>
  </si>
  <si>
    <t>DEM-POR-005</t>
  </si>
  <si>
    <t>REMOÇÃO DE PORTA OU JANELA INCLUSIVE MARCO E ALISAR,INCLUSIVE AFASTAMENTO(BANHEIRO PÚBLICO)</t>
  </si>
  <si>
    <t>ALVENARIA DE TIJOLO CERÂMICO FURADO E = 10 CM, A REVESTIR</t>
  </si>
  <si>
    <t>ALV-TIJ-025</t>
  </si>
  <si>
    <t>2.1</t>
  </si>
  <si>
    <t>REVESTIMENTOS</t>
  </si>
  <si>
    <t>CHAPISCO  COM ARGAMASSA 1:3 CIMENTO E AREIA, A COLHER</t>
  </si>
  <si>
    <t>REV-CHA-005</t>
  </si>
  <si>
    <t>REBOCO COM ARGAMASSA 1:7, CIMENTO E AREIA</t>
  </si>
  <si>
    <t>REV-REB-005</t>
  </si>
  <si>
    <t xml:space="preserve">PONTO DE LUZ EMBUTIDO, INCLUINDO ELETRODUTO DE PVC RÍGIDO </t>
  </si>
  <si>
    <t>TOTAL GERAL</t>
  </si>
  <si>
    <t>PINTURA ÓLEO/ESMALTE, 1 DEMÃOS EM ESQUADRIAS DE FERRO</t>
  </si>
  <si>
    <t>79463 SINAPI</t>
  </si>
  <si>
    <t xml:space="preserve">ALAMBRADO , ESTRUTURADO POR TUBOS DE ACO GALVANIZADO </t>
  </si>
  <si>
    <t>4.2</t>
  </si>
  <si>
    <t>4.3</t>
  </si>
  <si>
    <t>5.1</t>
  </si>
  <si>
    <t>5.2</t>
  </si>
  <si>
    <t>5.3</t>
  </si>
  <si>
    <t>5.4</t>
  </si>
  <si>
    <t>5.5</t>
  </si>
  <si>
    <t>6.1</t>
  </si>
  <si>
    <t>7.1</t>
  </si>
  <si>
    <t>7.2</t>
  </si>
  <si>
    <t>7.3</t>
  </si>
  <si>
    <t>7.4</t>
  </si>
  <si>
    <t>8.1</t>
  </si>
  <si>
    <t>9.1</t>
  </si>
  <si>
    <t>10.1</t>
  </si>
  <si>
    <t>10.2</t>
  </si>
  <si>
    <t>SINAPI OUT 2013</t>
  </si>
  <si>
    <t>LOCAL:AVENIDA HERCULANO CINTRA MOURÃO BAIRRO SÃO JOÃO PIRAPORA MG</t>
  </si>
  <si>
    <t>3.4</t>
  </si>
  <si>
    <t>FORNECIMENTO E COLOCAÇÃO DE PLACA DE OBRA EM CHAPA</t>
  </si>
  <si>
    <t>GALVANIZADA (3,00 X 1,50 M) - EM CHAPA GALVANIZADA 0,26</t>
  </si>
  <si>
    <t>AFIXADAS COM REBITES 540 E PARAFUSOS 3/8, EM ESTRUTURA METÁLICA</t>
  </si>
  <si>
    <t>VIGA U 2" ENRIJECIDA COM METALON 20 X 20, SUPORTE EM EUCALIPTO</t>
  </si>
  <si>
    <t>AUTOCLAVADO PINTADAS NE FRENTE E NO VERSO COM FUNDO</t>
  </si>
  <si>
    <t>ANTICORROSIVO E TINTA AUTOMOTIVA. (FRENTE: PINTURA AUTOMOTIVA</t>
  </si>
  <si>
    <t>FUNDO AZUL, TEXTO: PLOTTER DE RECORTE PELÍCULA BRANCA E PARTE</t>
  </si>
  <si>
    <t>INFERIOR: APLICAÇÃO DAS MARCAS EM COR CONFORME MANUAL DE</t>
  </si>
  <si>
    <t>IDENTIDADE VISUAL DO GOVERNO DE MINAS</t>
  </si>
  <si>
    <t>INFERIOR: APLICAÇÃO DAS MARCAS EM COR CONFORME MANUAL DE IDENTIDADE VISUAL DO GOVERNO DE MINAS</t>
  </si>
  <si>
    <t>ANTICORROSIVO E TINTA AUTOMOTIVA. (FRENTE: PINTURA AUTOMOTIVA FUNDO AZUL, TEXTO: PLOTTER DE RECORTE PELÍCULA BRANCA E</t>
  </si>
  <si>
    <t/>
  </si>
  <si>
    <t>IIO-PLA-005</t>
  </si>
  <si>
    <t>SERVIÇOS PRELIMINARES</t>
  </si>
  <si>
    <t>1.3</t>
  </si>
  <si>
    <t>REPASSE:</t>
  </si>
  <si>
    <t>CONTRAPARTIDA:</t>
  </si>
  <si>
    <t>CRONOGRAMA FÍSICO-FINANCEIRO</t>
  </si>
  <si>
    <t xml:space="preserve">VALOR DO CONVÊNIO: 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</si>
  <si>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</si>
  <si>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</si>
  <si>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</si>
  <si>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</si>
  <si>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</si>
  <si>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</si>
  <si>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</si>
  <si>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</si>
  <si>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 xml:space="preserve"> </t>
  </si>
  <si>
    <t>Observações:</t>
  </si>
  <si>
    <t>Carimbo e assinatura do engenheiro responsável técnico pela elaboração do cronograma</t>
  </si>
  <si>
    <t>CREA</t>
  </si>
  <si>
    <t>FORNECIMENTO E COLOCAÇÃO PLACA DE OBRA</t>
  </si>
  <si>
    <t>PONTO DE INTERRUPTOR, INCLUINDO ELETRODUTO DE PVC RÍGIDO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</si>
  <si>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</si>
  <si>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</si>
  <si>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</si>
  <si>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</si>
  <si>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</si>
  <si>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</si>
  <si>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</si>
  <si>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</si>
  <si>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</si>
  <si>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</si>
  <si>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</si>
  <si>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</si>
  <si>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</si>
  <si>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</si>
  <si>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</si>
  <si>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PREFEITURA: PREFEITURA MUNICIPAL DE PIRAPORA</t>
  </si>
  <si>
    <r>
      <t xml:space="preserve">OBRA: </t>
    </r>
    <r>
      <rPr>
        <b/>
        <sz val="10"/>
        <color indexed="10"/>
        <rFont val="Arial"/>
        <family val="2"/>
      </rPr>
      <t>REFORMA NAS INSTALAÇÕES ESTADIO MUNICIPAL</t>
    </r>
  </si>
  <si>
    <r>
      <t xml:space="preserve">LOCAL: </t>
    </r>
    <r>
      <rPr>
        <b/>
        <sz val="10"/>
        <color indexed="10"/>
        <rFont val="Arial"/>
        <family val="2"/>
      </rPr>
      <t>AVENIDA HERCULANO CINTRA MOURÃO</t>
    </r>
  </si>
  <si>
    <r>
      <t xml:space="preserve">PRAZO DA OBRA: </t>
    </r>
    <r>
      <rPr>
        <b/>
        <sz val="10"/>
        <color indexed="10"/>
        <rFont val="Arial"/>
        <family val="2"/>
      </rPr>
      <t>03meses</t>
    </r>
  </si>
  <si>
    <t xml:space="preserve">A N E X O   I I  </t>
  </si>
  <si>
    <t>GABRIEL MESSIAS DE MAGALHÃES CREA-5068960479-D/SP</t>
  </si>
  <si>
    <r>
      <t>DATA</t>
    </r>
    <r>
      <rPr>
        <sz val="7"/>
        <rFont val="Arial"/>
        <family val="2"/>
      </rPr>
      <t>: 21/05/2014</t>
    </r>
  </si>
  <si>
    <t>SETOP DEZ 2013</t>
  </si>
  <si>
    <t>DATA:21/05/2014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</si>
</sst>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0"/>
    <numFmt numFmtId="177" formatCode="_(* #,##0.000_);_(* \(#,##0.000\);_(* &quot;-&quot;??_);_(@_)"/>
    <numFmt numFmtId="178" formatCode="#,##0.000_);\(#,##0.000\)"/>
    <numFmt numFmtId="179" formatCode="#,##0.00000_);\(#,##0.00000\)"/>
    <numFmt numFmtId="180" formatCode="#,##0.000000_);\(#,##0.000000\)"/>
    <numFmt numFmtId="181" formatCode="_(* #,##0.000000_);_(* \(#,##0.000000\);_(* &quot;-&quot;??????_);_(@_)"/>
    <numFmt numFmtId="182" formatCode="_(* #,##0.000_);_(* \(#,##0.000\);_(* &quot;-&quot;???_);_(@_)"/>
    <numFmt numFmtId="183" formatCode="&quot;R$ &quot;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2" fontId="0" fillId="0" borderId="0" xfId="0" applyNumberFormat="1" applyFont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56" fillId="33" borderId="0" xfId="0" applyNumberFormat="1" applyFont="1" applyFill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 quotePrefix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right"/>
    </xf>
    <xf numFmtId="2" fontId="9" fillId="0" borderId="20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170" fontId="0" fillId="0" borderId="22" xfId="0" applyNumberFormat="1" applyFont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4" borderId="26" xfId="0" applyFont="1" applyFill="1" applyBorder="1" applyAlignment="1">
      <alignment vertical="center"/>
    </xf>
    <xf numFmtId="49" fontId="12" fillId="34" borderId="27" xfId="0" applyNumberFormat="1" applyFont="1" applyFill="1" applyBorder="1" applyAlignment="1">
      <alignment horizontal="center" vertical="top" wrapText="1"/>
    </xf>
    <xf numFmtId="10" fontId="11" fillId="34" borderId="27" xfId="0" applyNumberFormat="1" applyFont="1" applyFill="1" applyBorder="1" applyAlignment="1">
      <alignment vertical="top" wrapText="1"/>
    </xf>
    <xf numFmtId="10" fontId="11" fillId="34" borderId="27" xfId="54" applyNumberFormat="1" applyFont="1" applyFill="1" applyBorder="1" applyAlignment="1">
      <alignment vertical="top" wrapText="1"/>
    </xf>
    <xf numFmtId="10" fontId="11" fillId="34" borderId="28" xfId="0" applyNumberFormat="1" applyFont="1" applyFill="1" applyBorder="1" applyAlignment="1">
      <alignment vertical="top" wrapText="1"/>
    </xf>
    <xf numFmtId="10" fontId="12" fillId="34" borderId="27" xfId="0" applyNumberFormat="1" applyFont="1" applyFill="1" applyBorder="1" applyAlignment="1">
      <alignment vertical="top" wrapText="1"/>
    </xf>
    <xf numFmtId="10" fontId="14" fillId="34" borderId="27" xfId="54" applyNumberFormat="1" applyFont="1" applyFill="1" applyBorder="1" applyAlignment="1">
      <alignment vertical="top" wrapText="1"/>
    </xf>
    <xf numFmtId="10" fontId="14" fillId="34" borderId="27" xfId="0" applyNumberFormat="1" applyFont="1" applyFill="1" applyBorder="1" applyAlignment="1">
      <alignment vertical="top" wrapText="1"/>
    </xf>
    <xf numFmtId="10" fontId="14" fillId="34" borderId="28" xfId="0" applyNumberFormat="1" applyFont="1" applyFill="1" applyBorder="1" applyAlignment="1">
      <alignment vertical="top" wrapText="1"/>
    </xf>
    <xf numFmtId="183" fontId="12" fillId="34" borderId="29" xfId="0" applyNumberFormat="1" applyFont="1" applyFill="1" applyBorder="1" applyAlignment="1">
      <alignment vertical="top" wrapText="1"/>
    </xf>
    <xf numFmtId="183" fontId="12" fillId="34" borderId="30" xfId="0" applyNumberFormat="1" applyFont="1" applyFill="1" applyBorder="1" applyAlignment="1">
      <alignment vertical="top" wrapText="1"/>
    </xf>
    <xf numFmtId="10" fontId="0" fillId="34" borderId="0" xfId="0" applyNumberFormat="1" applyFill="1" applyAlignment="1">
      <alignment/>
    </xf>
    <xf numFmtId="49" fontId="12" fillId="34" borderId="31" xfId="0" applyNumberFormat="1" applyFont="1" applyFill="1" applyBorder="1" applyAlignment="1">
      <alignment horizontal="center" vertical="top" wrapText="1"/>
    </xf>
    <xf numFmtId="49" fontId="15" fillId="34" borderId="32" xfId="0" applyNumberFormat="1" applyFont="1" applyFill="1" applyBorder="1" applyAlignment="1">
      <alignment horizontal="center" vertical="top" wrapText="1"/>
    </xf>
    <xf numFmtId="10" fontId="11" fillId="34" borderId="32" xfId="0" applyNumberFormat="1" applyFont="1" applyFill="1" applyBorder="1" applyAlignment="1">
      <alignment vertical="top" wrapText="1"/>
    </xf>
    <xf numFmtId="49" fontId="15" fillId="34" borderId="33" xfId="0" applyNumberFormat="1" applyFont="1" applyFill="1" applyBorder="1" applyAlignment="1">
      <alignment horizontal="center" vertical="top" wrapText="1"/>
    </xf>
    <xf numFmtId="183" fontId="11" fillId="34" borderId="33" xfId="0" applyNumberFormat="1" applyFont="1" applyFill="1" applyBorder="1" applyAlignment="1">
      <alignment vertical="top" wrapText="1"/>
    </xf>
    <xf numFmtId="183" fontId="11" fillId="34" borderId="34" xfId="0" applyNumberFormat="1" applyFont="1" applyFill="1" applyBorder="1" applyAlignment="1">
      <alignment vertical="top" wrapText="1"/>
    </xf>
    <xf numFmtId="4" fontId="0" fillId="34" borderId="0" xfId="0" applyNumberFormat="1" applyFill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1" fillId="34" borderId="35" xfId="0" applyFont="1" applyFill="1" applyBorder="1" applyAlignment="1">
      <alignment wrapText="1"/>
    </xf>
    <xf numFmtId="0" fontId="1" fillId="34" borderId="36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0" xfId="0" applyFont="1" applyFill="1" applyAlignment="1">
      <alignment/>
    </xf>
    <xf numFmtId="0" fontId="1" fillId="34" borderId="40" xfId="0" applyFont="1" applyFill="1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34" borderId="42" xfId="0" applyFont="1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43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9" fillId="0" borderId="41" xfId="0" applyFont="1" applyBorder="1" applyAlignment="1">
      <alignment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16" fillId="34" borderId="40" xfId="0" applyFont="1" applyFill="1" applyBorder="1" applyAlignment="1">
      <alignment/>
    </xf>
    <xf numFmtId="0" fontId="16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right"/>
    </xf>
    <xf numFmtId="0" fontId="14" fillId="34" borderId="44" xfId="0" applyFont="1" applyFill="1" applyBorder="1" applyAlignment="1">
      <alignment/>
    </xf>
    <xf numFmtId="0" fontId="14" fillId="34" borderId="45" xfId="0" applyFont="1" applyFill="1" applyBorder="1" applyAlignment="1">
      <alignment wrapText="1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183" fontId="0" fillId="34" borderId="0" xfId="0" applyNumberFormat="1" applyFill="1" applyAlignment="1">
      <alignment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/>
    </xf>
    <xf numFmtId="49" fontId="12" fillId="35" borderId="52" xfId="0" applyNumberFormat="1" applyFont="1" applyFill="1" applyBorder="1" applyAlignment="1">
      <alignment horizontal="center" vertical="top" wrapText="1"/>
    </xf>
    <xf numFmtId="10" fontId="11" fillId="35" borderId="52" xfId="0" applyNumberFormat="1" applyFont="1" applyFill="1" applyBorder="1" applyAlignment="1">
      <alignment vertical="top" wrapText="1"/>
    </xf>
    <xf numFmtId="10" fontId="13" fillId="35" borderId="52" xfId="0" applyNumberFormat="1" applyFont="1" applyFill="1" applyBorder="1" applyAlignment="1">
      <alignment vertical="top" wrapText="1"/>
    </xf>
    <xf numFmtId="10" fontId="13" fillId="35" borderId="52" xfId="54" applyNumberFormat="1" applyFont="1" applyFill="1" applyBorder="1" applyAlignment="1">
      <alignment vertical="top" wrapText="1"/>
    </xf>
    <xf numFmtId="10" fontId="13" fillId="35" borderId="53" xfId="0" applyNumberFormat="1" applyFont="1" applyFill="1" applyBorder="1" applyAlignment="1">
      <alignment vertical="top" wrapText="1"/>
    </xf>
    <xf numFmtId="49" fontId="12" fillId="35" borderId="33" xfId="0" applyNumberFormat="1" applyFont="1" applyFill="1" applyBorder="1" applyAlignment="1">
      <alignment horizontal="center" vertical="top" wrapText="1"/>
    </xf>
    <xf numFmtId="183" fontId="13" fillId="35" borderId="33" xfId="0" applyNumberFormat="1" applyFont="1" applyFill="1" applyBorder="1" applyAlignment="1">
      <alignment vertical="top" wrapText="1"/>
    </xf>
    <xf numFmtId="183" fontId="13" fillId="35" borderId="34" xfId="0" applyNumberFormat="1" applyFont="1" applyFill="1" applyBorder="1" applyAlignment="1">
      <alignment vertical="top" wrapText="1"/>
    </xf>
    <xf numFmtId="49" fontId="12" fillId="34" borderId="52" xfId="0" applyNumberFormat="1" applyFont="1" applyFill="1" applyBorder="1" applyAlignment="1">
      <alignment horizontal="center" vertical="top" wrapText="1"/>
    </xf>
    <xf numFmtId="10" fontId="11" fillId="34" borderId="52" xfId="0" applyNumberFormat="1" applyFont="1" applyFill="1" applyBorder="1" applyAlignment="1">
      <alignment vertical="top" wrapText="1"/>
    </xf>
    <xf numFmtId="10" fontId="11" fillId="34" borderId="52" xfId="54" applyNumberFormat="1" applyFont="1" applyFill="1" applyBorder="1" applyAlignment="1">
      <alignment vertical="top" wrapText="1"/>
    </xf>
    <xf numFmtId="10" fontId="11" fillId="34" borderId="53" xfId="0" applyNumberFormat="1" applyFont="1" applyFill="1" applyBorder="1" applyAlignment="1">
      <alignment vertical="top" wrapText="1"/>
    </xf>
    <xf numFmtId="49" fontId="12" fillId="34" borderId="33" xfId="0" applyNumberFormat="1" applyFont="1" applyFill="1" applyBorder="1" applyAlignment="1">
      <alignment horizontal="center" vertical="top" wrapText="1"/>
    </xf>
    <xf numFmtId="183" fontId="13" fillId="34" borderId="33" xfId="0" applyNumberFormat="1" applyFont="1" applyFill="1" applyBorder="1" applyAlignment="1">
      <alignment vertical="top" wrapText="1"/>
    </xf>
    <xf numFmtId="183" fontId="13" fillId="34" borderId="34" xfId="0" applyNumberFormat="1" applyFont="1" applyFill="1" applyBorder="1" applyAlignment="1">
      <alignment vertical="top" wrapText="1"/>
    </xf>
    <xf numFmtId="10" fontId="11" fillId="35" borderId="52" xfId="54" applyNumberFormat="1" applyFont="1" applyFill="1" applyBorder="1" applyAlignment="1">
      <alignment vertical="top" wrapText="1"/>
    </xf>
    <xf numFmtId="10" fontId="11" fillId="35" borderId="53" xfId="0" applyNumberFormat="1" applyFont="1" applyFill="1" applyBorder="1" applyAlignment="1">
      <alignment vertical="top" wrapText="1"/>
    </xf>
    <xf numFmtId="183" fontId="13" fillId="34" borderId="31" xfId="0" applyNumberFormat="1" applyFont="1" applyFill="1" applyBorder="1" applyAlignment="1">
      <alignment vertical="top" wrapText="1"/>
    </xf>
    <xf numFmtId="183" fontId="13" fillId="34" borderId="54" xfId="0" applyNumberFormat="1" applyFont="1" applyFill="1" applyBorder="1" applyAlignment="1">
      <alignment vertical="top" wrapText="1"/>
    </xf>
    <xf numFmtId="10" fontId="12" fillId="35" borderId="52" xfId="0" applyNumberFormat="1" applyFont="1" applyFill="1" applyBorder="1" applyAlignment="1">
      <alignment vertical="top" wrapText="1"/>
    </xf>
    <xf numFmtId="10" fontId="14" fillId="35" borderId="52" xfId="54" applyNumberFormat="1" applyFont="1" applyFill="1" applyBorder="1" applyAlignment="1">
      <alignment vertical="top" wrapText="1"/>
    </xf>
    <xf numFmtId="10" fontId="14" fillId="35" borderId="52" xfId="0" applyNumberFormat="1" applyFont="1" applyFill="1" applyBorder="1" applyAlignment="1">
      <alignment vertical="top" wrapText="1"/>
    </xf>
    <xf numFmtId="10" fontId="14" fillId="35" borderId="53" xfId="0" applyNumberFormat="1" applyFont="1" applyFill="1" applyBorder="1" applyAlignment="1">
      <alignment vertical="top" wrapText="1"/>
    </xf>
    <xf numFmtId="183" fontId="12" fillId="35" borderId="33" xfId="0" applyNumberFormat="1" applyFont="1" applyFill="1" applyBorder="1" applyAlignment="1">
      <alignment vertical="top" wrapText="1"/>
    </xf>
    <xf numFmtId="183" fontId="12" fillId="35" borderId="34" xfId="0" applyNumberFormat="1" applyFont="1" applyFill="1" applyBorder="1" applyAlignment="1">
      <alignment vertical="top" wrapText="1"/>
    </xf>
    <xf numFmtId="10" fontId="12" fillId="34" borderId="52" xfId="0" applyNumberFormat="1" applyFont="1" applyFill="1" applyBorder="1" applyAlignment="1">
      <alignment vertical="top" wrapText="1"/>
    </xf>
    <xf numFmtId="10" fontId="14" fillId="34" borderId="52" xfId="54" applyNumberFormat="1" applyFont="1" applyFill="1" applyBorder="1" applyAlignment="1">
      <alignment vertical="top" wrapText="1"/>
    </xf>
    <xf numFmtId="10" fontId="14" fillId="34" borderId="52" xfId="0" applyNumberFormat="1" applyFont="1" applyFill="1" applyBorder="1" applyAlignment="1">
      <alignment vertical="top" wrapText="1"/>
    </xf>
    <xf numFmtId="10" fontId="14" fillId="34" borderId="53" xfId="0" applyNumberFormat="1" applyFont="1" applyFill="1" applyBorder="1" applyAlignment="1">
      <alignment vertical="top" wrapText="1"/>
    </xf>
    <xf numFmtId="183" fontId="12" fillId="34" borderId="33" xfId="0" applyNumberFormat="1" applyFont="1" applyFill="1" applyBorder="1" applyAlignment="1">
      <alignment vertical="top" wrapText="1"/>
    </xf>
    <xf numFmtId="183" fontId="12" fillId="34" borderId="34" xfId="0" applyNumberFormat="1" applyFont="1" applyFill="1" applyBorder="1" applyAlignment="1">
      <alignment vertical="top" wrapText="1"/>
    </xf>
    <xf numFmtId="10" fontId="11" fillId="35" borderId="55" xfId="0" applyNumberFormat="1" applyFont="1" applyFill="1" applyBorder="1" applyAlignment="1">
      <alignment vertical="top" wrapText="1"/>
    </xf>
    <xf numFmtId="183" fontId="12" fillId="34" borderId="52" xfId="0" applyNumberFormat="1" applyFont="1" applyFill="1" applyBorder="1" applyAlignment="1">
      <alignment vertical="top" wrapText="1"/>
    </xf>
    <xf numFmtId="183" fontId="12" fillId="34" borderId="53" xfId="0" applyNumberFormat="1" applyFont="1" applyFill="1" applyBorder="1" applyAlignment="1">
      <alignment vertical="top" wrapText="1"/>
    </xf>
    <xf numFmtId="183" fontId="12" fillId="34" borderId="55" xfId="0" applyNumberFormat="1" applyFont="1" applyFill="1" applyBorder="1" applyAlignment="1">
      <alignment vertical="top" wrapText="1"/>
    </xf>
    <xf numFmtId="183" fontId="12" fillId="34" borderId="56" xfId="0" applyNumberFormat="1" applyFont="1" applyFill="1" applyBorder="1" applyAlignment="1">
      <alignment vertical="top" wrapText="1"/>
    </xf>
    <xf numFmtId="183" fontId="12" fillId="35" borderId="52" xfId="0" applyNumberFormat="1" applyFont="1" applyFill="1" applyBorder="1" applyAlignment="1">
      <alignment vertical="top" wrapText="1"/>
    </xf>
    <xf numFmtId="183" fontId="12" fillId="35" borderId="53" xfId="0" applyNumberFormat="1" applyFont="1" applyFill="1" applyBorder="1" applyAlignment="1">
      <alignment vertical="top" wrapText="1"/>
    </xf>
    <xf numFmtId="183" fontId="12" fillId="35" borderId="55" xfId="0" applyNumberFormat="1" applyFont="1" applyFill="1" applyBorder="1" applyAlignment="1">
      <alignment vertical="top" wrapText="1"/>
    </xf>
    <xf numFmtId="183" fontId="12" fillId="35" borderId="56" xfId="0" applyNumberFormat="1" applyFont="1" applyFill="1" applyBorder="1" applyAlignment="1">
      <alignment vertical="top" wrapText="1"/>
    </xf>
    <xf numFmtId="2" fontId="0" fillId="35" borderId="57" xfId="0" applyNumberFormat="1" applyFont="1" applyFill="1" applyBorder="1" applyAlignment="1">
      <alignment horizontal="right" vertical="center"/>
    </xf>
    <xf numFmtId="49" fontId="12" fillId="34" borderId="58" xfId="0" applyNumberFormat="1" applyFont="1" applyFill="1" applyBorder="1" applyAlignment="1">
      <alignment vertical="top" wrapText="1"/>
    </xf>
    <xf numFmtId="49" fontId="57" fillId="33" borderId="49" xfId="0" applyNumberFormat="1" applyFont="1" applyFill="1" applyBorder="1" applyAlignment="1">
      <alignment horizontal="center" vertical="top" wrapText="1"/>
    </xf>
    <xf numFmtId="10" fontId="12" fillId="33" borderId="52" xfId="0" applyNumberFormat="1" applyFont="1" applyFill="1" applyBorder="1" applyAlignment="1">
      <alignment vertical="top" wrapText="1"/>
    </xf>
    <xf numFmtId="183" fontId="12" fillId="33" borderId="52" xfId="0" applyNumberFormat="1" applyFont="1" applyFill="1" applyBorder="1" applyAlignment="1">
      <alignment vertical="top" wrapText="1"/>
    </xf>
    <xf numFmtId="183" fontId="12" fillId="33" borderId="53" xfId="0" applyNumberFormat="1" applyFont="1" applyFill="1" applyBorder="1" applyAlignment="1">
      <alignment vertical="top" wrapText="1"/>
    </xf>
    <xf numFmtId="49" fontId="57" fillId="33" borderId="59" xfId="0" applyNumberFormat="1" applyFont="1" applyFill="1" applyBorder="1" applyAlignment="1">
      <alignment horizontal="center" vertical="top" wrapText="1"/>
    </xf>
    <xf numFmtId="183" fontId="12" fillId="33" borderId="55" xfId="0" applyNumberFormat="1" applyFont="1" applyFill="1" applyBorder="1" applyAlignment="1">
      <alignment vertical="top" wrapText="1"/>
    </xf>
    <xf numFmtId="183" fontId="12" fillId="33" borderId="33" xfId="0" applyNumberFormat="1" applyFont="1" applyFill="1" applyBorder="1" applyAlignment="1">
      <alignment vertical="top" wrapText="1"/>
    </xf>
    <xf numFmtId="183" fontId="12" fillId="33" borderId="56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4" fontId="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35" borderId="60" xfId="0" applyFont="1" applyFill="1" applyBorder="1" applyAlignment="1">
      <alignment horizontal="left" vertical="center" wrapText="1"/>
    </xf>
    <xf numFmtId="0" fontId="11" fillId="35" borderId="61" xfId="0" applyFont="1" applyFill="1" applyBorder="1" applyAlignment="1">
      <alignment horizontal="left" vertical="center" wrapText="1"/>
    </xf>
    <xf numFmtId="49" fontId="57" fillId="34" borderId="49" xfId="0" applyNumberFormat="1" applyFont="1" applyFill="1" applyBorder="1" applyAlignment="1">
      <alignment horizontal="center" vertical="top" wrapText="1"/>
    </xf>
    <xf numFmtId="49" fontId="57" fillId="34" borderId="59" xfId="0" applyNumberFormat="1" applyFont="1" applyFill="1" applyBorder="1" applyAlignment="1">
      <alignment horizontal="center" vertical="top" wrapText="1"/>
    </xf>
    <xf numFmtId="49" fontId="57" fillId="35" borderId="49" xfId="0" applyNumberFormat="1" applyFont="1" applyFill="1" applyBorder="1" applyAlignment="1">
      <alignment horizontal="center" vertical="top" wrapText="1"/>
    </xf>
    <xf numFmtId="49" fontId="57" fillId="35" borderId="59" xfId="0" applyNumberFormat="1" applyFont="1" applyFill="1" applyBorder="1" applyAlignment="1">
      <alignment horizontal="center" vertical="top" wrapText="1"/>
    </xf>
    <xf numFmtId="49" fontId="57" fillId="34" borderId="62" xfId="0" applyNumberFormat="1" applyFont="1" applyFill="1" applyBorder="1" applyAlignment="1">
      <alignment horizontal="center" vertical="top" wrapText="1"/>
    </xf>
    <xf numFmtId="49" fontId="57" fillId="34" borderId="63" xfId="0" applyNumberFormat="1" applyFont="1" applyFill="1" applyBorder="1" applyAlignment="1">
      <alignment horizontal="center" vertical="top" wrapText="1"/>
    </xf>
    <xf numFmtId="49" fontId="57" fillId="35" borderId="62" xfId="0" applyNumberFormat="1" applyFont="1" applyFill="1" applyBorder="1" applyAlignment="1">
      <alignment horizontal="center" vertical="top" wrapText="1"/>
    </xf>
    <xf numFmtId="49" fontId="57" fillId="35" borderId="6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34" borderId="49" xfId="0" applyFill="1" applyBorder="1" applyAlignment="1">
      <alignment vertical="top" wrapText="1"/>
    </xf>
    <xf numFmtId="0" fontId="0" fillId="34" borderId="64" xfId="0" applyFill="1" applyBorder="1" applyAlignment="1">
      <alignment vertical="top" wrapText="1"/>
    </xf>
    <xf numFmtId="0" fontId="0" fillId="34" borderId="50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58" fillId="34" borderId="62" xfId="0" applyFont="1" applyFill="1" applyBorder="1" applyAlignment="1">
      <alignment horizontal="center" vertical="top" wrapText="1"/>
    </xf>
    <xf numFmtId="0" fontId="58" fillId="34" borderId="63" xfId="0" applyFont="1" applyFill="1" applyBorder="1" applyAlignment="1">
      <alignment horizontal="center" vertical="top" wrapText="1"/>
    </xf>
    <xf numFmtId="0" fontId="58" fillId="35" borderId="62" xfId="0" applyFont="1" applyFill="1" applyBorder="1" applyAlignment="1">
      <alignment horizontal="center" vertical="top" wrapText="1"/>
    </xf>
    <xf numFmtId="0" fontId="58" fillId="35" borderId="63" xfId="0" applyFont="1" applyFill="1" applyBorder="1" applyAlignment="1">
      <alignment horizontal="center" vertical="top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59" fillId="0" borderId="62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59" fillId="35" borderId="62" xfId="0" applyFont="1" applyFill="1" applyBorder="1" applyAlignment="1">
      <alignment horizontal="center" vertical="center" wrapText="1"/>
    </xf>
    <xf numFmtId="0" fontId="59" fillId="35" borderId="63" xfId="0" applyFont="1" applyFill="1" applyBorder="1" applyAlignment="1">
      <alignment horizontal="center" vertical="center" wrapText="1"/>
    </xf>
    <xf numFmtId="49" fontId="11" fillId="35" borderId="52" xfId="0" applyNumberFormat="1" applyFont="1" applyFill="1" applyBorder="1" applyAlignment="1">
      <alignment horizontal="center" vertical="center" wrapText="1"/>
    </xf>
    <xf numFmtId="49" fontId="11" fillId="35" borderId="33" xfId="0" applyNumberFormat="1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left" vertical="center"/>
    </xf>
    <xf numFmtId="0" fontId="1" fillId="34" borderId="71" xfId="0" applyFont="1" applyFill="1" applyBorder="1" applyAlignment="1">
      <alignment horizontal="left" vertical="center"/>
    </xf>
    <xf numFmtId="0" fontId="1" fillId="34" borderId="72" xfId="0" applyFont="1" applyFill="1" applyBorder="1" applyAlignment="1">
      <alignment horizontal="left" vertical="center"/>
    </xf>
    <xf numFmtId="0" fontId="1" fillId="34" borderId="73" xfId="0" applyFont="1" applyFill="1" applyBorder="1" applyAlignment="1">
      <alignment horizontal="left" vertical="center"/>
    </xf>
    <xf numFmtId="0" fontId="1" fillId="34" borderId="74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79" xfId="0" applyFont="1" applyFill="1" applyBorder="1" applyAlignment="1">
      <alignment horizontal="left" vertical="center"/>
    </xf>
    <xf numFmtId="0" fontId="1" fillId="34" borderId="80" xfId="0" applyFont="1" applyFill="1" applyBorder="1" applyAlignment="1">
      <alignment horizontal="left" vertical="center"/>
    </xf>
    <xf numFmtId="183" fontId="10" fillId="34" borderId="80" xfId="0" applyNumberFormat="1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81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0</xdr:rowOff>
    </xdr:from>
    <xdr:to>
      <xdr:col>2</xdr:col>
      <xdr:colOff>3771900</xdr:colOff>
      <xdr:row>3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504950" y="32385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71</xdr:row>
      <xdr:rowOff>104775</xdr:rowOff>
    </xdr:from>
    <xdr:to>
      <xdr:col>8</xdr:col>
      <xdr:colOff>0</xdr:colOff>
      <xdr:row>72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7564100"/>
          <a:ext cx="10801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1724025</xdr:colOff>
      <xdr:row>2</xdr:row>
      <xdr:rowOff>590550</xdr:rowOff>
    </xdr:to>
    <xdr:pic>
      <xdr:nvPicPr>
        <xdr:cNvPr id="3" name="Picture 34" descr="Adesivo Carro SEJU"/>
        <xdr:cNvPicPr preferRelativeResize="1">
          <a:picLocks noChangeAspect="1"/>
        </xdr:cNvPicPr>
      </xdr:nvPicPr>
      <xdr:blipFill>
        <a:blip r:embed="rId1"/>
        <a:srcRect l="10000" t="21093" r="9629" b="27343"/>
        <a:stretch>
          <a:fillRect/>
        </a:stretch>
      </xdr:blipFill>
      <xdr:spPr>
        <a:xfrm>
          <a:off x="0" y="0"/>
          <a:ext cx="2952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66675</xdr:rowOff>
    </xdr:from>
    <xdr:to>
      <xdr:col>7</xdr:col>
      <xdr:colOff>781050</xdr:colOff>
      <xdr:row>83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0" y="18335625"/>
          <a:ext cx="10372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68</xdr:row>
      <xdr:rowOff>171450</xdr:rowOff>
    </xdr:from>
    <xdr:to>
      <xdr:col>10</xdr:col>
      <xdr:colOff>838200</xdr:colOff>
      <xdr:row>72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3487400"/>
          <a:ext cx="11620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1562100</xdr:colOff>
      <xdr:row>0</xdr:row>
      <xdr:rowOff>647700</xdr:rowOff>
    </xdr:to>
    <xdr:pic>
      <xdr:nvPicPr>
        <xdr:cNvPr id="3" name="Picture 34" descr="Adesivo Carro SEJU"/>
        <xdr:cNvPicPr preferRelativeResize="1">
          <a:picLocks noChangeAspect="1"/>
        </xdr:cNvPicPr>
      </xdr:nvPicPr>
      <xdr:blipFill>
        <a:blip r:embed="rId1"/>
        <a:srcRect l="10000" t="21093" r="9629" b="27343"/>
        <a:stretch>
          <a:fillRect/>
        </a:stretch>
      </xdr:blipFill>
      <xdr:spPr>
        <a:xfrm>
          <a:off x="0" y="0"/>
          <a:ext cx="295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7109375" style="2" customWidth="1"/>
    <col min="2" max="2" width="12.7109375" style="2" customWidth="1"/>
    <col min="3" max="3" width="69.140625" style="0" customWidth="1"/>
    <col min="4" max="4" width="16.140625" style="17" customWidth="1"/>
    <col min="5" max="5" width="8.421875" style="17" customWidth="1"/>
    <col min="6" max="7" width="15.8515625" style="17" customWidth="1"/>
    <col min="8" max="8" width="18.8515625" style="15" customWidth="1"/>
    <col min="9" max="9" width="13.28125" style="0" bestFit="1" customWidth="1"/>
    <col min="11" max="12" width="9.140625" style="0" customWidth="1"/>
  </cols>
  <sheetData>
    <row r="3" spans="1:3" ht="49.5" customHeight="1">
      <c r="A3" s="13"/>
      <c r="B3" s="13"/>
      <c r="C3" s="1"/>
    </row>
    <row r="4" spans="1:8" ht="15.75">
      <c r="A4" s="198" t="s">
        <v>18</v>
      </c>
      <c r="B4" s="198"/>
      <c r="C4" s="198"/>
      <c r="D4" s="198"/>
      <c r="E4" s="198"/>
      <c r="F4" s="198"/>
      <c r="G4" s="198"/>
      <c r="H4" s="198"/>
    </row>
    <row r="5" ht="4.5" customHeight="1">
      <c r="G5" s="60">
        <v>1.25</v>
      </c>
    </row>
    <row r="6" spans="1:8" ht="19.5" customHeight="1">
      <c r="A6" s="199" t="s">
        <v>4</v>
      </c>
      <c r="B6" s="199"/>
      <c r="C6" s="199"/>
      <c r="D6" s="199"/>
      <c r="E6" s="199"/>
      <c r="F6" s="199"/>
      <c r="G6" s="9" t="s">
        <v>20</v>
      </c>
      <c r="H6" s="34" t="s">
        <v>166</v>
      </c>
    </row>
    <row r="7" spans="1:8" ht="19.5" customHeight="1">
      <c r="A7" s="200" t="s">
        <v>24</v>
      </c>
      <c r="B7" s="200"/>
      <c r="C7" s="201"/>
      <c r="D7" s="201"/>
      <c r="E7" s="201"/>
      <c r="F7" s="201"/>
      <c r="G7" s="61">
        <v>1.25</v>
      </c>
      <c r="H7" s="26" t="s">
        <v>21</v>
      </c>
    </row>
    <row r="8" spans="1:8" ht="19.5" customHeight="1">
      <c r="A8" s="202" t="s">
        <v>17</v>
      </c>
      <c r="B8" s="203"/>
      <c r="C8" s="21" t="s">
        <v>77</v>
      </c>
      <c r="D8" s="54" t="s">
        <v>127</v>
      </c>
      <c r="E8" s="54"/>
      <c r="F8" s="73">
        <v>50000</v>
      </c>
      <c r="G8" s="54"/>
      <c r="H8" s="53" t="s">
        <v>167</v>
      </c>
    </row>
    <row r="9" spans="1:9" ht="19.5" customHeight="1">
      <c r="A9" s="204" t="s">
        <v>110</v>
      </c>
      <c r="B9" s="200"/>
      <c r="C9" s="201"/>
      <c r="D9" s="54" t="s">
        <v>128</v>
      </c>
      <c r="E9" s="71"/>
      <c r="F9" s="73">
        <v>731.88</v>
      </c>
      <c r="G9" s="72"/>
      <c r="H9" s="53" t="s">
        <v>109</v>
      </c>
      <c r="I9" s="52"/>
    </row>
    <row r="10" spans="1:8" ht="19.5" customHeight="1">
      <c r="A10" s="48" t="s">
        <v>0</v>
      </c>
      <c r="B10" s="48" t="s">
        <v>5</v>
      </c>
      <c r="C10" s="48" t="s">
        <v>1</v>
      </c>
      <c r="D10" s="57" t="s">
        <v>19</v>
      </c>
      <c r="E10" s="57" t="s">
        <v>8</v>
      </c>
      <c r="F10" s="57" t="s">
        <v>2</v>
      </c>
      <c r="G10" s="57" t="s">
        <v>16</v>
      </c>
      <c r="H10" s="27" t="s">
        <v>3</v>
      </c>
    </row>
    <row r="11" spans="1:9" ht="19.5" customHeight="1">
      <c r="A11" s="196" t="s">
        <v>125</v>
      </c>
      <c r="B11" s="197"/>
      <c r="C11" s="197"/>
      <c r="D11" s="197"/>
      <c r="E11" s="197"/>
      <c r="F11" s="197"/>
      <c r="G11" s="197"/>
      <c r="H11" s="197"/>
      <c r="I11" s="188"/>
    </row>
    <row r="12" spans="1:8" ht="19.5" customHeight="1">
      <c r="A12" s="30"/>
      <c r="B12" s="31"/>
      <c r="C12" s="31" t="s">
        <v>112</v>
      </c>
      <c r="D12" s="31"/>
      <c r="E12" s="31"/>
      <c r="F12" s="31"/>
      <c r="G12" s="31"/>
      <c r="H12" s="31"/>
    </row>
    <row r="13" spans="1:8" ht="19.5" customHeight="1">
      <c r="A13" s="64"/>
      <c r="B13" s="65"/>
      <c r="C13" s="65" t="s">
        <v>113</v>
      </c>
      <c r="D13" s="65"/>
      <c r="E13" s="65"/>
      <c r="F13" s="65"/>
      <c r="G13" s="65"/>
      <c r="H13" s="65"/>
    </row>
    <row r="14" spans="1:8" ht="27" customHeight="1">
      <c r="A14" s="64"/>
      <c r="B14" s="65"/>
      <c r="C14" s="65" t="s">
        <v>114</v>
      </c>
      <c r="D14" s="65"/>
      <c r="E14" s="65"/>
      <c r="F14" s="65"/>
      <c r="G14" s="65"/>
      <c r="H14" s="65"/>
    </row>
    <row r="15" spans="1:8" ht="28.5" customHeight="1">
      <c r="A15" s="64"/>
      <c r="B15" s="65"/>
      <c r="C15" s="65" t="s">
        <v>115</v>
      </c>
      <c r="D15" s="65"/>
      <c r="E15" s="65"/>
      <c r="F15" s="65"/>
      <c r="G15" s="65"/>
      <c r="H15" s="65"/>
    </row>
    <row r="16" spans="1:8" ht="18.75" customHeight="1">
      <c r="A16" s="64" t="s">
        <v>11</v>
      </c>
      <c r="B16" s="64" t="s">
        <v>124</v>
      </c>
      <c r="C16" s="64" t="s">
        <v>116</v>
      </c>
      <c r="D16" s="69">
        <v>1</v>
      </c>
      <c r="E16" s="64" t="s">
        <v>8</v>
      </c>
      <c r="F16" s="65">
        <v>799.46</v>
      </c>
      <c r="G16" s="69">
        <f>$G$5*F16</f>
        <v>999.325</v>
      </c>
      <c r="H16" s="70">
        <f>G16*D16</f>
        <v>999.325</v>
      </c>
    </row>
    <row r="17" spans="1:8" ht="24" customHeight="1">
      <c r="A17" s="64"/>
      <c r="B17" s="65"/>
      <c r="C17" s="63" t="s">
        <v>122</v>
      </c>
      <c r="D17" s="65"/>
      <c r="E17" s="65"/>
      <c r="F17" s="65"/>
      <c r="G17" s="65"/>
      <c r="H17" s="65"/>
    </row>
    <row r="18" spans="1:8" ht="24.75" customHeight="1">
      <c r="A18" s="64"/>
      <c r="B18" s="65"/>
      <c r="C18" s="64" t="s">
        <v>118</v>
      </c>
      <c r="D18" s="65"/>
      <c r="E18" s="65"/>
      <c r="F18" s="65"/>
      <c r="G18" s="65"/>
      <c r="H18" s="66" t="s">
        <v>123</v>
      </c>
    </row>
    <row r="19" spans="1:8" ht="27.75" customHeight="1">
      <c r="A19" s="64"/>
      <c r="B19" s="65"/>
      <c r="C19" s="63" t="s">
        <v>121</v>
      </c>
      <c r="D19" s="65"/>
      <c r="E19" s="65"/>
      <c r="F19" s="65"/>
      <c r="G19" s="65"/>
      <c r="H19" s="65"/>
    </row>
    <row r="20" spans="1:8" ht="12.75">
      <c r="A20" s="67"/>
      <c r="B20" s="68"/>
      <c r="C20" s="67"/>
      <c r="D20" s="68"/>
      <c r="E20" s="68"/>
      <c r="F20" s="68"/>
      <c r="G20" s="68"/>
      <c r="H20" s="68"/>
    </row>
    <row r="21" spans="1:11" ht="19.5" customHeight="1">
      <c r="A21" s="30" t="s">
        <v>12</v>
      </c>
      <c r="B21" s="31" t="s">
        <v>74</v>
      </c>
      <c r="C21" s="30" t="s">
        <v>75</v>
      </c>
      <c r="D21" s="31">
        <v>22.5</v>
      </c>
      <c r="E21" s="31" t="s">
        <v>76</v>
      </c>
      <c r="F21" s="31">
        <v>5.14</v>
      </c>
      <c r="G21" s="11">
        <f>$G$5*F21</f>
        <v>6.425</v>
      </c>
      <c r="H21" s="35">
        <f>G21*D21</f>
        <v>144.5625</v>
      </c>
      <c r="K21" s="2" t="s">
        <v>115</v>
      </c>
    </row>
    <row r="22" spans="1:11" ht="30" customHeight="1">
      <c r="A22" s="30" t="s">
        <v>126</v>
      </c>
      <c r="B22" s="5" t="s">
        <v>78</v>
      </c>
      <c r="C22" s="32" t="s">
        <v>79</v>
      </c>
      <c r="D22" s="11">
        <v>1.68</v>
      </c>
      <c r="E22" s="30" t="s">
        <v>76</v>
      </c>
      <c r="F22" s="31">
        <v>5.14</v>
      </c>
      <c r="G22" s="11">
        <f>$G$5*F22</f>
        <v>6.425</v>
      </c>
      <c r="H22" s="35">
        <f>G22*D22</f>
        <v>10.793999999999999</v>
      </c>
      <c r="K22" t="s">
        <v>116</v>
      </c>
    </row>
    <row r="23" spans="1:11" ht="19.5" customHeight="1">
      <c r="A23" s="5"/>
      <c r="B23" s="5"/>
      <c r="C23" s="6" t="s">
        <v>9</v>
      </c>
      <c r="D23" s="11"/>
      <c r="E23" s="11"/>
      <c r="F23" s="11"/>
      <c r="G23" s="11"/>
      <c r="H23" s="16">
        <f>SUM(H12:H22)</f>
        <v>1154.6815000000001</v>
      </c>
      <c r="K23" t="s">
        <v>117</v>
      </c>
    </row>
    <row r="24" spans="1:11" ht="19.5" customHeight="1">
      <c r="A24" s="196" t="s">
        <v>73</v>
      </c>
      <c r="B24" s="197"/>
      <c r="C24" s="197"/>
      <c r="D24" s="197"/>
      <c r="E24" s="197"/>
      <c r="F24" s="197"/>
      <c r="G24" s="197"/>
      <c r="H24" s="197"/>
      <c r="K24" t="s">
        <v>118</v>
      </c>
    </row>
    <row r="25" spans="1:11" ht="19.5" customHeight="1">
      <c r="A25" s="5" t="s">
        <v>82</v>
      </c>
      <c r="B25" s="5" t="s">
        <v>81</v>
      </c>
      <c r="C25" s="5" t="s">
        <v>80</v>
      </c>
      <c r="D25" s="11">
        <v>1.68</v>
      </c>
      <c r="E25" s="11" t="s">
        <v>76</v>
      </c>
      <c r="F25" s="11">
        <v>24.97</v>
      </c>
      <c r="G25" s="11">
        <f>$G$5*F25</f>
        <v>31.2125</v>
      </c>
      <c r="H25" s="35">
        <f>G25*D25</f>
        <v>52.437</v>
      </c>
      <c r="K25" t="s">
        <v>119</v>
      </c>
    </row>
    <row r="26" spans="1:11" ht="19.5" customHeight="1">
      <c r="A26" s="5"/>
      <c r="B26" s="5"/>
      <c r="C26" s="6" t="s">
        <v>9</v>
      </c>
      <c r="D26" s="11"/>
      <c r="E26" s="11"/>
      <c r="F26" s="11"/>
      <c r="G26" s="11"/>
      <c r="H26" s="16">
        <f>H25</f>
        <v>52.437</v>
      </c>
      <c r="K26" t="s">
        <v>120</v>
      </c>
    </row>
    <row r="27" spans="1:8" ht="12.75">
      <c r="A27" s="196" t="s">
        <v>83</v>
      </c>
      <c r="B27" s="197"/>
      <c r="C27" s="197"/>
      <c r="D27" s="197"/>
      <c r="E27" s="197"/>
      <c r="F27" s="197"/>
      <c r="G27" s="197"/>
      <c r="H27" s="197"/>
    </row>
    <row r="28" spans="1:8" ht="12.75">
      <c r="A28" s="24" t="s">
        <v>13</v>
      </c>
      <c r="B28" s="24" t="s">
        <v>85</v>
      </c>
      <c r="C28" s="33" t="s">
        <v>84</v>
      </c>
      <c r="D28" s="11">
        <v>4.96</v>
      </c>
      <c r="E28" s="11" t="s">
        <v>76</v>
      </c>
      <c r="F28" s="25">
        <v>3.86</v>
      </c>
      <c r="G28" s="11">
        <f>$G$5*F28</f>
        <v>4.825</v>
      </c>
      <c r="H28" s="35">
        <f>G28*D28</f>
        <v>23.932000000000002</v>
      </c>
    </row>
    <row r="29" spans="1:8" ht="12.75">
      <c r="A29" s="24" t="s">
        <v>45</v>
      </c>
      <c r="B29" s="24" t="s">
        <v>87</v>
      </c>
      <c r="C29" s="24" t="s">
        <v>86</v>
      </c>
      <c r="D29" s="11">
        <v>4.96</v>
      </c>
      <c r="E29" s="11" t="s">
        <v>76</v>
      </c>
      <c r="F29" s="25">
        <v>18.69</v>
      </c>
      <c r="G29" s="11">
        <f>$G$5*F29</f>
        <v>23.3625</v>
      </c>
      <c r="H29" s="35">
        <f>G29*D29</f>
        <v>115.878</v>
      </c>
    </row>
    <row r="30" spans="1:8" ht="51">
      <c r="A30" s="24" t="s">
        <v>48</v>
      </c>
      <c r="B30" s="20" t="s">
        <v>30</v>
      </c>
      <c r="C30" s="20" t="s">
        <v>29</v>
      </c>
      <c r="D30" s="51">
        <v>9.5</v>
      </c>
      <c r="E30" s="12" t="s">
        <v>10</v>
      </c>
      <c r="F30" s="57">
        <v>8.25</v>
      </c>
      <c r="G30" s="57">
        <f>$G$7*F30</f>
        <v>10.3125</v>
      </c>
      <c r="H30" s="36">
        <f>G30*D30</f>
        <v>97.96875</v>
      </c>
    </row>
    <row r="31" spans="1:8" ht="38.25">
      <c r="A31" s="5" t="s">
        <v>111</v>
      </c>
      <c r="B31" s="23" t="s">
        <v>47</v>
      </c>
      <c r="C31" s="23" t="s">
        <v>46</v>
      </c>
      <c r="D31" s="55">
        <v>63.36</v>
      </c>
      <c r="E31" s="12" t="s">
        <v>7</v>
      </c>
      <c r="F31" s="57">
        <v>53.13</v>
      </c>
      <c r="G31" s="57">
        <f>$G$7*F31</f>
        <v>66.41250000000001</v>
      </c>
      <c r="H31" s="36">
        <f>D31*G31</f>
        <v>4207.896000000001</v>
      </c>
    </row>
    <row r="32" spans="1:8" ht="12.75">
      <c r="A32" s="4"/>
      <c r="B32" s="6"/>
      <c r="C32" s="6" t="s">
        <v>9</v>
      </c>
      <c r="D32" s="51"/>
      <c r="E32" s="12"/>
      <c r="F32" s="57"/>
      <c r="G32" s="57"/>
      <c r="H32" s="36">
        <f>SUM(H28:H31)</f>
        <v>4445.674750000001</v>
      </c>
    </row>
    <row r="33" spans="1:8" ht="12.75">
      <c r="A33" s="196" t="s">
        <v>6</v>
      </c>
      <c r="B33" s="197"/>
      <c r="C33" s="197"/>
      <c r="D33" s="197"/>
      <c r="E33" s="197"/>
      <c r="F33" s="197"/>
      <c r="G33" s="197"/>
      <c r="H33" s="197"/>
    </row>
    <row r="34" spans="1:8" ht="12.75" customHeight="1">
      <c r="A34" s="48" t="s">
        <v>14</v>
      </c>
      <c r="B34" s="20" t="s">
        <v>35</v>
      </c>
      <c r="C34" s="20" t="s">
        <v>34</v>
      </c>
      <c r="D34" s="51">
        <f>43.23+5.84</f>
        <v>49.06999999999999</v>
      </c>
      <c r="E34" s="12" t="s">
        <v>7</v>
      </c>
      <c r="F34" s="57">
        <v>3.72</v>
      </c>
      <c r="G34" s="57">
        <f>$G$7*F34</f>
        <v>4.65</v>
      </c>
      <c r="H34" s="36">
        <f>D34*G34</f>
        <v>228.1755</v>
      </c>
    </row>
    <row r="35" spans="1:8" ht="24.75" customHeight="1">
      <c r="A35" s="48" t="s">
        <v>93</v>
      </c>
      <c r="B35" s="20" t="s">
        <v>32</v>
      </c>
      <c r="C35" s="20" t="s">
        <v>31</v>
      </c>
      <c r="D35" s="51">
        <f>43.23+5.84</f>
        <v>49.06999999999999</v>
      </c>
      <c r="E35" s="12" t="s">
        <v>7</v>
      </c>
      <c r="F35" s="57">
        <v>16.18</v>
      </c>
      <c r="G35" s="57">
        <f>$G$7*F35</f>
        <v>20.225</v>
      </c>
      <c r="H35" s="36">
        <f>D35*G35</f>
        <v>992.44075</v>
      </c>
    </row>
    <row r="36" spans="1:8" ht="12.75" customHeight="1">
      <c r="A36" s="5" t="s">
        <v>94</v>
      </c>
      <c r="B36" s="22" t="s">
        <v>37</v>
      </c>
      <c r="C36" s="22" t="s">
        <v>36</v>
      </c>
      <c r="D36" s="46">
        <f>D35</f>
        <v>49.06999999999999</v>
      </c>
      <c r="E36" s="18" t="s">
        <v>7</v>
      </c>
      <c r="F36" s="11">
        <v>59.71</v>
      </c>
      <c r="G36" s="11">
        <f>$G$7*F36</f>
        <v>74.6375</v>
      </c>
      <c r="H36" s="16">
        <f>D36*G36</f>
        <v>3662.4621249999996</v>
      </c>
    </row>
    <row r="37" spans="1:11" ht="30" customHeight="1">
      <c r="A37" s="49"/>
      <c r="B37" s="7"/>
      <c r="C37" s="23" t="s">
        <v>44</v>
      </c>
      <c r="D37" s="55"/>
      <c r="E37" s="19"/>
      <c r="F37" s="47"/>
      <c r="G37" s="47"/>
      <c r="H37" s="37"/>
      <c r="K37" s="3"/>
    </row>
    <row r="38" spans="1:11" ht="12.75">
      <c r="A38" s="4"/>
      <c r="B38" s="6"/>
      <c r="C38" s="20"/>
      <c r="D38" s="51"/>
      <c r="E38" s="12"/>
      <c r="F38" s="57"/>
      <c r="G38" s="57"/>
      <c r="H38" s="36">
        <f>SUM(H34:H37)</f>
        <v>4883.078374999999</v>
      </c>
      <c r="K38" s="3"/>
    </row>
    <row r="39" spans="1:11" ht="12.75">
      <c r="A39" s="196" t="s">
        <v>55</v>
      </c>
      <c r="B39" s="197"/>
      <c r="C39" s="197"/>
      <c r="D39" s="197"/>
      <c r="E39" s="197"/>
      <c r="F39" s="197"/>
      <c r="G39" s="197"/>
      <c r="H39" s="197"/>
      <c r="J39" s="3">
        <f>H38+H32+H26+H23</f>
        <v>10535.871625</v>
      </c>
      <c r="K39" s="3"/>
    </row>
    <row r="40" spans="1:8" ht="12.75">
      <c r="A40" s="24" t="s">
        <v>95</v>
      </c>
      <c r="B40" s="24" t="s">
        <v>54</v>
      </c>
      <c r="C40" s="25" t="s">
        <v>53</v>
      </c>
      <c r="D40" s="56">
        <v>2</v>
      </c>
      <c r="E40" s="24" t="s">
        <v>8</v>
      </c>
      <c r="F40" s="56">
        <v>84.18</v>
      </c>
      <c r="G40" s="62">
        <f>$G$7*F40</f>
        <v>105.22500000000001</v>
      </c>
      <c r="H40" s="39">
        <f>G40*D40</f>
        <v>210.45000000000002</v>
      </c>
    </row>
    <row r="41" spans="1:8" ht="12.75">
      <c r="A41" s="24" t="s">
        <v>96</v>
      </c>
      <c r="B41" s="24" t="s">
        <v>52</v>
      </c>
      <c r="C41" s="25" t="s">
        <v>51</v>
      </c>
      <c r="D41" s="56">
        <v>15</v>
      </c>
      <c r="E41" s="24" t="s">
        <v>8</v>
      </c>
      <c r="F41" s="58">
        <v>181.27</v>
      </c>
      <c r="G41" s="62">
        <f>$G$7*F41</f>
        <v>226.5875</v>
      </c>
      <c r="H41" s="39">
        <f>G41*D41</f>
        <v>3398.8125</v>
      </c>
    </row>
    <row r="42" spans="1:8" ht="39" customHeight="1">
      <c r="A42" s="48" t="s">
        <v>97</v>
      </c>
      <c r="B42" s="20" t="s">
        <v>50</v>
      </c>
      <c r="C42" s="20" t="s">
        <v>49</v>
      </c>
      <c r="D42" s="10">
        <v>1</v>
      </c>
      <c r="E42" s="12" t="s">
        <v>8</v>
      </c>
      <c r="F42" s="57">
        <v>204.87</v>
      </c>
      <c r="G42" s="11">
        <f>$G$7*F42</f>
        <v>256.0875</v>
      </c>
      <c r="H42" s="36">
        <f>G42*D42</f>
        <v>256.0875</v>
      </c>
    </row>
    <row r="43" spans="1:10" ht="39" customHeight="1">
      <c r="A43" s="48" t="s">
        <v>98</v>
      </c>
      <c r="B43" s="20" t="s">
        <v>57</v>
      </c>
      <c r="C43" s="20" t="s">
        <v>56</v>
      </c>
      <c r="D43" s="10">
        <v>2</v>
      </c>
      <c r="E43" s="12" t="s">
        <v>8</v>
      </c>
      <c r="F43" s="57">
        <v>73.26</v>
      </c>
      <c r="G43" s="11">
        <f>$G$7*F43</f>
        <v>91.575</v>
      </c>
      <c r="H43" s="36">
        <f>G43*D43</f>
        <v>183.15</v>
      </c>
      <c r="J43" s="3"/>
    </row>
    <row r="44" spans="1:10" ht="39" customHeight="1">
      <c r="A44" s="48" t="s">
        <v>99</v>
      </c>
      <c r="B44" s="20" t="s">
        <v>62</v>
      </c>
      <c r="C44" s="20" t="s">
        <v>61</v>
      </c>
      <c r="D44" s="10">
        <v>10</v>
      </c>
      <c r="E44" s="12" t="s">
        <v>8</v>
      </c>
      <c r="F44" s="57">
        <v>142.92</v>
      </c>
      <c r="G44" s="57">
        <f>$G$7*F44</f>
        <v>178.64999999999998</v>
      </c>
      <c r="H44" s="36">
        <f>G44*D44</f>
        <v>1786.4999999999998</v>
      </c>
      <c r="J44" s="3"/>
    </row>
    <row r="45" spans="1:8" ht="12.75">
      <c r="A45" s="4"/>
      <c r="B45" s="6"/>
      <c r="C45" s="20"/>
      <c r="D45" s="10"/>
      <c r="E45" s="12"/>
      <c r="F45" s="57"/>
      <c r="G45" s="57"/>
      <c r="H45" s="36">
        <f>SUM(H40:H44)</f>
        <v>5835</v>
      </c>
    </row>
    <row r="46" spans="1:10" ht="12.75" customHeight="1">
      <c r="A46" s="196" t="s">
        <v>33</v>
      </c>
      <c r="B46" s="197"/>
      <c r="C46" s="197"/>
      <c r="D46" s="197"/>
      <c r="E46" s="197"/>
      <c r="F46" s="197"/>
      <c r="G46" s="197"/>
      <c r="H46" s="197"/>
      <c r="J46" s="3"/>
    </row>
    <row r="47" spans="1:8" ht="12.75">
      <c r="A47" s="48" t="s">
        <v>100</v>
      </c>
      <c r="B47" s="6" t="s">
        <v>59</v>
      </c>
      <c r="C47" s="6" t="s">
        <v>58</v>
      </c>
      <c r="D47" s="51">
        <v>16.64</v>
      </c>
      <c r="E47" s="10" t="s">
        <v>15</v>
      </c>
      <c r="F47" s="57">
        <v>42.55</v>
      </c>
      <c r="G47" s="57">
        <f>$G$7*F47</f>
        <v>53.1875</v>
      </c>
      <c r="H47" s="36">
        <f>G47*D47</f>
        <v>885.0400000000001</v>
      </c>
    </row>
    <row r="48" spans="1:8" ht="12.75">
      <c r="A48" s="4"/>
      <c r="B48" s="6"/>
      <c r="C48" s="6" t="s">
        <v>9</v>
      </c>
      <c r="D48" s="51"/>
      <c r="E48" s="12"/>
      <c r="F48" s="57"/>
      <c r="G48" s="57"/>
      <c r="H48" s="36">
        <f>SUM(H47:H47)</f>
        <v>885.0400000000001</v>
      </c>
    </row>
    <row r="49" spans="1:8" ht="12.75">
      <c r="A49" s="196" t="s">
        <v>71</v>
      </c>
      <c r="B49" s="197"/>
      <c r="C49" s="197"/>
      <c r="D49" s="197"/>
      <c r="E49" s="197"/>
      <c r="F49" s="197"/>
      <c r="G49" s="197"/>
      <c r="H49" s="197"/>
    </row>
    <row r="50" spans="1:10" ht="25.5">
      <c r="A50" s="5" t="s">
        <v>101</v>
      </c>
      <c r="B50" s="22" t="s">
        <v>39</v>
      </c>
      <c r="C50" s="8" t="s">
        <v>38</v>
      </c>
      <c r="D50" s="46">
        <v>2</v>
      </c>
      <c r="E50" s="18" t="s">
        <v>22</v>
      </c>
      <c r="F50" s="11">
        <v>94.93</v>
      </c>
      <c r="G50" s="11">
        <f>$G$7*F50</f>
        <v>118.66250000000001</v>
      </c>
      <c r="H50" s="16">
        <f>G50*D50</f>
        <v>237.32500000000002</v>
      </c>
      <c r="J50" s="3"/>
    </row>
    <row r="51" spans="1:8" ht="12.75">
      <c r="A51" s="49"/>
      <c r="B51" s="7"/>
      <c r="C51" s="7" t="s">
        <v>23</v>
      </c>
      <c r="D51" s="55"/>
      <c r="E51" s="19"/>
      <c r="F51" s="47"/>
      <c r="G51" s="47"/>
      <c r="H51" s="37"/>
    </row>
    <row r="52" spans="1:8" ht="12.75">
      <c r="A52" s="5" t="s">
        <v>102</v>
      </c>
      <c r="B52" s="22" t="s">
        <v>42</v>
      </c>
      <c r="C52" s="22" t="s">
        <v>40</v>
      </c>
      <c r="D52" s="46">
        <v>1</v>
      </c>
      <c r="E52" s="18" t="s">
        <v>22</v>
      </c>
      <c r="F52" s="11">
        <v>118.42</v>
      </c>
      <c r="G52" s="11">
        <f>$G$7*F52</f>
        <v>148.025</v>
      </c>
      <c r="H52" s="16">
        <f>G52*D52</f>
        <v>148.025</v>
      </c>
    </row>
    <row r="53" spans="1:8" ht="12.75">
      <c r="A53" s="49"/>
      <c r="B53" s="7"/>
      <c r="C53" s="7" t="s">
        <v>41</v>
      </c>
      <c r="D53" s="55"/>
      <c r="E53" s="19"/>
      <c r="F53" s="47"/>
      <c r="G53" s="47"/>
      <c r="H53" s="37"/>
    </row>
    <row r="54" spans="1:8" ht="25.5">
      <c r="A54" s="48" t="s">
        <v>103</v>
      </c>
      <c r="B54" s="20" t="s">
        <v>43</v>
      </c>
      <c r="C54" s="20" t="s">
        <v>72</v>
      </c>
      <c r="D54" s="51">
        <v>5</v>
      </c>
      <c r="E54" s="12" t="s">
        <v>8</v>
      </c>
      <c r="F54" s="57">
        <v>121.15</v>
      </c>
      <c r="G54" s="11">
        <f>$G$7*F54</f>
        <v>151.4375</v>
      </c>
      <c r="H54" s="36">
        <f>G54*D54</f>
        <v>757.1875</v>
      </c>
    </row>
    <row r="55" spans="1:8" ht="12.75">
      <c r="A55" s="48" t="s">
        <v>104</v>
      </c>
      <c r="B55" s="8" t="s">
        <v>60</v>
      </c>
      <c r="C55" s="22" t="s">
        <v>88</v>
      </c>
      <c r="D55" s="46">
        <v>2</v>
      </c>
      <c r="E55" s="18" t="s">
        <v>22</v>
      </c>
      <c r="F55" s="11">
        <v>103.3</v>
      </c>
      <c r="G55" s="11">
        <f>$G$7*F55</f>
        <v>129.125</v>
      </c>
      <c r="H55" s="16">
        <f>G55*D55</f>
        <v>258.25</v>
      </c>
    </row>
    <row r="56" spans="1:8" ht="12.75">
      <c r="A56" s="21"/>
      <c r="B56" s="28"/>
      <c r="C56" s="6" t="s">
        <v>9</v>
      </c>
      <c r="D56" s="41"/>
      <c r="E56" s="29"/>
      <c r="F56" s="59"/>
      <c r="G56" s="59"/>
      <c r="H56" s="38">
        <f>SUM(H50:H55)</f>
        <v>1400.7875</v>
      </c>
    </row>
    <row r="57" spans="1:8" ht="12.75">
      <c r="A57" s="193" t="s">
        <v>64</v>
      </c>
      <c r="B57" s="194"/>
      <c r="C57" s="194"/>
      <c r="D57" s="194"/>
      <c r="E57" s="194"/>
      <c r="F57" s="194"/>
      <c r="G57" s="194"/>
      <c r="H57" s="195"/>
    </row>
    <row r="58" spans="1:8" ht="25.5">
      <c r="A58" s="48" t="s">
        <v>105</v>
      </c>
      <c r="B58" s="20" t="s">
        <v>65</v>
      </c>
      <c r="C58" s="20" t="s">
        <v>63</v>
      </c>
      <c r="D58" s="10">
        <v>12</v>
      </c>
      <c r="E58" s="12" t="s">
        <v>7</v>
      </c>
      <c r="F58" s="57">
        <v>36.73</v>
      </c>
      <c r="G58" s="57">
        <f>$G$7*F58</f>
        <v>45.912499999999994</v>
      </c>
      <c r="H58" s="36">
        <f>D58*G58</f>
        <v>550.9499999999999</v>
      </c>
    </row>
    <row r="59" spans="1:8" ht="12.75">
      <c r="A59" s="4"/>
      <c r="B59" s="6"/>
      <c r="C59" s="6" t="s">
        <v>9</v>
      </c>
      <c r="D59" s="10"/>
      <c r="E59" s="12"/>
      <c r="F59" s="57"/>
      <c r="G59" s="57"/>
      <c r="H59" s="36">
        <f>H58</f>
        <v>550.9499999999999</v>
      </c>
    </row>
    <row r="60" spans="1:8" ht="12.75">
      <c r="A60" s="193" t="s">
        <v>66</v>
      </c>
      <c r="B60" s="194"/>
      <c r="C60" s="194"/>
      <c r="D60" s="194"/>
      <c r="E60" s="194"/>
      <c r="F60" s="194"/>
      <c r="G60" s="194"/>
      <c r="H60" s="195"/>
    </row>
    <row r="61" spans="1:8" ht="12.75">
      <c r="A61" s="5" t="s">
        <v>106</v>
      </c>
      <c r="B61" s="40" t="s">
        <v>68</v>
      </c>
      <c r="C61" s="22" t="s">
        <v>92</v>
      </c>
      <c r="D61" s="41">
        <v>176.77</v>
      </c>
      <c r="E61" s="46" t="s">
        <v>67</v>
      </c>
      <c r="F61" s="46">
        <v>86.17</v>
      </c>
      <c r="G61" s="11">
        <f>$G$7*F61</f>
        <v>107.7125</v>
      </c>
      <c r="H61" s="42">
        <f>G61*D61</f>
        <v>19040.338625</v>
      </c>
    </row>
    <row r="62" spans="1:8" ht="25.5">
      <c r="A62" s="14"/>
      <c r="B62" s="43" t="s">
        <v>69</v>
      </c>
      <c r="C62" s="23" t="s">
        <v>70</v>
      </c>
      <c r="D62" s="44"/>
      <c r="E62" s="47"/>
      <c r="F62" s="47"/>
      <c r="G62" s="47"/>
      <c r="H62" s="45"/>
    </row>
    <row r="63" spans="1:8" ht="12.75">
      <c r="A63" s="4"/>
      <c r="B63" s="6"/>
      <c r="C63" s="6" t="s">
        <v>9</v>
      </c>
      <c r="D63" s="51"/>
      <c r="E63" s="12"/>
      <c r="F63" s="57"/>
      <c r="G63" s="57"/>
      <c r="H63" s="36">
        <f>SUM(H61:H62)</f>
        <v>19040.338625</v>
      </c>
    </row>
    <row r="64" spans="1:8" ht="12.75">
      <c r="A64" s="193" t="s">
        <v>28</v>
      </c>
      <c r="B64" s="194"/>
      <c r="C64" s="194"/>
      <c r="D64" s="194"/>
      <c r="E64" s="194"/>
      <c r="F64" s="194"/>
      <c r="G64" s="194"/>
      <c r="H64" s="195"/>
    </row>
    <row r="65" spans="1:10" ht="28.5" customHeight="1">
      <c r="A65" s="48" t="s">
        <v>107</v>
      </c>
      <c r="B65" s="6" t="s">
        <v>27</v>
      </c>
      <c r="C65" s="190" t="s">
        <v>25</v>
      </c>
      <c r="D65" s="51">
        <v>796.45</v>
      </c>
      <c r="E65" s="12" t="s">
        <v>7</v>
      </c>
      <c r="F65" s="57">
        <v>7.38</v>
      </c>
      <c r="G65" s="57">
        <f>$G$7*F65</f>
        <v>9.225</v>
      </c>
      <c r="H65" s="36">
        <f>G65*D65</f>
        <v>7347.25125</v>
      </c>
      <c r="J65" s="3"/>
    </row>
    <row r="66" spans="1:10" ht="12.75">
      <c r="A66" s="48"/>
      <c r="B66" s="6"/>
      <c r="C66" s="20" t="s">
        <v>26</v>
      </c>
      <c r="D66" s="51"/>
      <c r="E66" s="12"/>
      <c r="F66" s="57"/>
      <c r="G66" s="57"/>
      <c r="H66" s="36"/>
      <c r="J66" s="3"/>
    </row>
    <row r="67" spans="1:8" ht="19.5" customHeight="1">
      <c r="A67" s="48" t="s">
        <v>108</v>
      </c>
      <c r="B67" s="20" t="s">
        <v>91</v>
      </c>
      <c r="C67" s="20" t="s">
        <v>90</v>
      </c>
      <c r="D67" s="51">
        <v>599.9</v>
      </c>
      <c r="E67" s="12" t="s">
        <v>7</v>
      </c>
      <c r="F67" s="57">
        <v>6.85</v>
      </c>
      <c r="G67" s="57">
        <f>$G$7*F67</f>
        <v>8.5625</v>
      </c>
      <c r="H67" s="36">
        <f>G67*D67</f>
        <v>5136.64375</v>
      </c>
    </row>
    <row r="68" spans="1:8" ht="19.5" customHeight="1">
      <c r="A68" s="4"/>
      <c r="B68" s="6"/>
      <c r="C68" s="6" t="s">
        <v>9</v>
      </c>
      <c r="D68" s="51"/>
      <c r="E68" s="12"/>
      <c r="F68" s="57"/>
      <c r="G68" s="57"/>
      <c r="H68" s="36">
        <f>SUM(H65:H67)</f>
        <v>12483.895</v>
      </c>
    </row>
    <row r="69" spans="1:8" ht="19.5" customHeight="1">
      <c r="A69" s="50"/>
      <c r="B69" s="50"/>
      <c r="C69" s="192" t="s">
        <v>165</v>
      </c>
      <c r="D69" s="192"/>
      <c r="E69" s="192"/>
      <c r="F69" s="192"/>
      <c r="G69" s="191" t="s">
        <v>89</v>
      </c>
      <c r="H69" s="189">
        <f>H68+H63+H59+H56+H48+H45+H38+H32+H26+H23</f>
        <v>50731.88275</v>
      </c>
    </row>
    <row r="72" ht="12.75">
      <c r="I72" s="269" t="s">
        <v>68</v>
      </c>
    </row>
  </sheetData>
  <sheetProtection/>
  <mergeCells count="16">
    <mergeCell ref="A4:H4"/>
    <mergeCell ref="A6:F6"/>
    <mergeCell ref="A7:F7"/>
    <mergeCell ref="A8:B8"/>
    <mergeCell ref="A9:C9"/>
    <mergeCell ref="A11:H11"/>
    <mergeCell ref="C69:F69"/>
    <mergeCell ref="A60:H60"/>
    <mergeCell ref="A57:H57"/>
    <mergeCell ref="A64:H64"/>
    <mergeCell ref="A24:H24"/>
    <mergeCell ref="A27:H27"/>
    <mergeCell ref="A33:H33"/>
    <mergeCell ref="A39:H39"/>
    <mergeCell ref="A46:H46"/>
    <mergeCell ref="A49:H49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3">
      <selection activeCell="I71" sqref="I71"/>
    </sheetView>
  </sheetViews>
  <sheetFormatPr defaultColWidth="9.140625" defaultRowHeight="12.75"/>
  <cols>
    <col min="1" max="1" width="10.57421875" style="78" customWidth="1"/>
    <col min="2" max="2" width="10.28125" style="78" customWidth="1"/>
    <col min="3" max="3" width="51.00390625" style="78" customWidth="1"/>
    <col min="4" max="4" width="14.421875" style="80" customWidth="1"/>
    <col min="5" max="5" width="13.28125" style="80" customWidth="1"/>
    <col min="6" max="11" width="12.57421875" style="78" customWidth="1"/>
    <col min="12" max="16384" width="9.140625" style="78" customWidth="1"/>
  </cols>
  <sheetData>
    <row r="1" spans="1:11" ht="55.5" customHeight="1" thickBot="1">
      <c r="A1" s="74"/>
      <c r="B1" s="75"/>
      <c r="C1" s="75"/>
      <c r="D1" s="76"/>
      <c r="E1" s="76"/>
      <c r="F1" s="76"/>
      <c r="G1" s="76"/>
      <c r="H1" s="76"/>
      <c r="I1" s="75"/>
      <c r="J1" s="75"/>
      <c r="K1" s="77"/>
    </row>
    <row r="2" spans="1:11" ht="4.5" customHeight="1" thickBot="1">
      <c r="A2" s="79"/>
      <c r="B2" s="79"/>
      <c r="C2" s="79"/>
      <c r="F2" s="80"/>
      <c r="G2" s="80"/>
      <c r="H2" s="80"/>
      <c r="I2" s="79"/>
      <c r="J2" s="79"/>
      <c r="K2" s="79"/>
    </row>
    <row r="3" spans="1:11" ht="16.5" thickBot="1">
      <c r="A3" s="255" t="s">
        <v>164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ht="3.75" customHeight="1" thickBot="1"/>
    <row r="5" spans="1:11" ht="18" customHeight="1" thickBot="1">
      <c r="A5" s="258" t="s">
        <v>129</v>
      </c>
      <c r="B5" s="259"/>
      <c r="C5" s="259"/>
      <c r="D5" s="259"/>
      <c r="E5" s="259"/>
      <c r="F5" s="259"/>
      <c r="G5" s="259"/>
      <c r="H5" s="259"/>
      <c r="I5" s="259"/>
      <c r="J5" s="259"/>
      <c r="K5" s="260"/>
    </row>
    <row r="6" spans="1:11" ht="18" customHeight="1">
      <c r="A6" s="261" t="s">
        <v>160</v>
      </c>
      <c r="B6" s="262"/>
      <c r="C6" s="263"/>
      <c r="D6" s="264" t="s">
        <v>130</v>
      </c>
      <c r="E6" s="265"/>
      <c r="F6" s="266"/>
      <c r="G6" s="266"/>
      <c r="H6" s="81"/>
      <c r="I6" s="267" t="s">
        <v>168</v>
      </c>
      <c r="J6" s="267"/>
      <c r="K6" s="268"/>
    </row>
    <row r="7" spans="1:11" ht="18" customHeight="1" thickBot="1">
      <c r="A7" s="250" t="s">
        <v>161</v>
      </c>
      <c r="B7" s="251"/>
      <c r="C7" s="252"/>
      <c r="D7" s="251" t="s">
        <v>162</v>
      </c>
      <c r="E7" s="251"/>
      <c r="F7" s="251"/>
      <c r="G7" s="251"/>
      <c r="H7" s="251"/>
      <c r="I7" s="253" t="s">
        <v>163</v>
      </c>
      <c r="J7" s="251"/>
      <c r="K7" s="254"/>
    </row>
    <row r="8" spans="1:11" ht="36" customHeight="1" thickBot="1">
      <c r="A8" s="133" t="s">
        <v>0</v>
      </c>
      <c r="B8" s="134" t="s">
        <v>5</v>
      </c>
      <c r="C8" s="135" t="s">
        <v>131</v>
      </c>
      <c r="D8" s="136" t="s">
        <v>132</v>
      </c>
      <c r="E8" s="136" t="s">
        <v>133</v>
      </c>
      <c r="F8" s="134" t="s">
        <v>134</v>
      </c>
      <c r="G8" s="134" t="s">
        <v>135</v>
      </c>
      <c r="H8" s="134" t="s">
        <v>136</v>
      </c>
      <c r="I8" s="134"/>
      <c r="J8" s="134"/>
      <c r="K8" s="137"/>
    </row>
    <row r="9" spans="1:11" ht="14.25" customHeight="1">
      <c r="A9" s="246">
        <v>1</v>
      </c>
      <c r="B9" s="248" t="s">
        <v>124</v>
      </c>
      <c r="C9" s="207" t="s">
        <v>143</v>
      </c>
      <c r="D9" s="138" t="s">
        <v>137</v>
      </c>
      <c r="E9" s="139">
        <f>E10/$E$62</f>
        <v>0.019698165055780436</v>
      </c>
      <c r="F9" s="139">
        <v>1</v>
      </c>
      <c r="G9" s="140"/>
      <c r="H9" s="140"/>
      <c r="I9" s="141"/>
      <c r="J9" s="140"/>
      <c r="K9" s="142"/>
    </row>
    <row r="10" spans="1:11" ht="14.25" customHeight="1" thickBot="1">
      <c r="A10" s="247"/>
      <c r="B10" s="249"/>
      <c r="C10" s="208"/>
      <c r="D10" s="143" t="s">
        <v>138</v>
      </c>
      <c r="E10" s="144">
        <f>PLANILHA!H16</f>
        <v>999.325</v>
      </c>
      <c r="F10" s="144">
        <f>F9*$E$10</f>
        <v>999.325</v>
      </c>
      <c r="G10" s="144"/>
      <c r="H10" s="144"/>
      <c r="I10" s="144"/>
      <c r="J10" s="144"/>
      <c r="K10" s="145"/>
    </row>
    <row r="11" spans="1:11" ht="14.25" customHeight="1">
      <c r="A11" s="242">
        <v>2</v>
      </c>
      <c r="B11" s="244" t="s">
        <v>74</v>
      </c>
      <c r="C11" s="205" t="s">
        <v>75</v>
      </c>
      <c r="D11" s="146" t="s">
        <v>137</v>
      </c>
      <c r="E11" s="147">
        <f>E12/$E$62</f>
        <v>0.002849539424988126</v>
      </c>
      <c r="F11" s="147">
        <v>1</v>
      </c>
      <c r="G11" s="147"/>
      <c r="H11" s="147"/>
      <c r="I11" s="148"/>
      <c r="J11" s="147"/>
      <c r="K11" s="149"/>
    </row>
    <row r="12" spans="1:11" ht="14.25" customHeight="1" thickBot="1">
      <c r="A12" s="243"/>
      <c r="B12" s="245"/>
      <c r="C12" s="206" t="s">
        <v>79</v>
      </c>
      <c r="D12" s="150" t="s">
        <v>138</v>
      </c>
      <c r="E12" s="151">
        <f>PLANILHA!H21</f>
        <v>144.5625</v>
      </c>
      <c r="F12" s="151">
        <f>F11*$E$12</f>
        <v>144.5625</v>
      </c>
      <c r="G12" s="151"/>
      <c r="H12" s="151"/>
      <c r="I12" s="151"/>
      <c r="J12" s="151"/>
      <c r="K12" s="152"/>
    </row>
    <row r="13" spans="1:11" ht="14.25" customHeight="1">
      <c r="A13" s="246">
        <v>3</v>
      </c>
      <c r="B13" s="248" t="s">
        <v>78</v>
      </c>
      <c r="C13" s="207" t="s">
        <v>79</v>
      </c>
      <c r="D13" s="138" t="s">
        <v>137</v>
      </c>
      <c r="E13" s="139">
        <f>E14/$E$62</f>
        <v>0.00021276561039911338</v>
      </c>
      <c r="F13" s="139">
        <v>1</v>
      </c>
      <c r="G13" s="139"/>
      <c r="H13" s="139"/>
      <c r="I13" s="153"/>
      <c r="J13" s="139"/>
      <c r="K13" s="154"/>
    </row>
    <row r="14" spans="1:11" ht="14.25" customHeight="1" thickBot="1">
      <c r="A14" s="247"/>
      <c r="B14" s="249"/>
      <c r="C14" s="208"/>
      <c r="D14" s="143" t="s">
        <v>138</v>
      </c>
      <c r="E14" s="144">
        <f>PLANILHA!H22</f>
        <v>10.793999999999999</v>
      </c>
      <c r="F14" s="144">
        <f>F13*$E$14</f>
        <v>10.793999999999999</v>
      </c>
      <c r="G14" s="144"/>
      <c r="H14" s="144"/>
      <c r="I14" s="144"/>
      <c r="J14" s="144"/>
      <c r="K14" s="145"/>
    </row>
    <row r="15" spans="1:11" ht="14.25" customHeight="1">
      <c r="A15" s="238">
        <v>4</v>
      </c>
      <c r="B15" s="240" t="s">
        <v>81</v>
      </c>
      <c r="C15" s="240" t="s">
        <v>80</v>
      </c>
      <c r="D15" s="82" t="s">
        <v>137</v>
      </c>
      <c r="E15" s="83">
        <f>E16/$E$62</f>
        <v>0.0010336103680283776</v>
      </c>
      <c r="F15" s="83">
        <v>1</v>
      </c>
      <c r="G15" s="83"/>
      <c r="H15" s="83"/>
      <c r="I15" s="84"/>
      <c r="J15" s="83"/>
      <c r="K15" s="85"/>
    </row>
    <row r="16" spans="1:11" ht="14.25" customHeight="1" thickBot="1">
      <c r="A16" s="239"/>
      <c r="B16" s="241" t="s">
        <v>81</v>
      </c>
      <c r="C16" s="241" t="s">
        <v>80</v>
      </c>
      <c r="D16" s="93" t="s">
        <v>138</v>
      </c>
      <c r="E16" s="155">
        <f>PLANILHA!H26</f>
        <v>52.437</v>
      </c>
      <c r="F16" s="155">
        <f>F15*$E$16</f>
        <v>52.437</v>
      </c>
      <c r="G16" s="155"/>
      <c r="H16" s="155"/>
      <c r="I16" s="155"/>
      <c r="J16" s="155"/>
      <c r="K16" s="156"/>
    </row>
    <row r="17" spans="1:11" ht="14.25" customHeight="1">
      <c r="A17" s="236">
        <v>5</v>
      </c>
      <c r="B17" s="207" t="s">
        <v>85</v>
      </c>
      <c r="C17" s="207" t="s">
        <v>84</v>
      </c>
      <c r="D17" s="138" t="s">
        <v>137</v>
      </c>
      <c r="E17" s="157">
        <f>E18/$E$62</f>
        <v>0.00047173490717728205</v>
      </c>
      <c r="F17" s="139">
        <v>1</v>
      </c>
      <c r="G17" s="157"/>
      <c r="H17" s="157"/>
      <c r="I17" s="158"/>
      <c r="J17" s="159"/>
      <c r="K17" s="160"/>
    </row>
    <row r="18" spans="1:11" ht="14.25" customHeight="1" thickBot="1">
      <c r="A18" s="237"/>
      <c r="B18" s="208"/>
      <c r="C18" s="208"/>
      <c r="D18" s="143" t="s">
        <v>138</v>
      </c>
      <c r="E18" s="161">
        <f>PLANILHA!H28</f>
        <v>23.932000000000002</v>
      </c>
      <c r="F18" s="144">
        <f>E18</f>
        <v>23.932000000000002</v>
      </c>
      <c r="G18" s="161"/>
      <c r="H18" s="161"/>
      <c r="I18" s="161"/>
      <c r="J18" s="161"/>
      <c r="K18" s="162"/>
    </row>
    <row r="19" spans="1:11" ht="14.25" customHeight="1">
      <c r="A19" s="234">
        <v>6</v>
      </c>
      <c r="B19" s="205" t="s">
        <v>87</v>
      </c>
      <c r="C19" s="205" t="s">
        <v>86</v>
      </c>
      <c r="D19" s="146" t="s">
        <v>137</v>
      </c>
      <c r="E19" s="163">
        <f>E20/$E$62</f>
        <v>0.0022841257552184977</v>
      </c>
      <c r="F19" s="147">
        <v>1</v>
      </c>
      <c r="G19" s="163"/>
      <c r="H19" s="163"/>
      <c r="I19" s="164"/>
      <c r="J19" s="165"/>
      <c r="K19" s="166"/>
    </row>
    <row r="20" spans="1:11" ht="14.25" customHeight="1" thickBot="1">
      <c r="A20" s="235"/>
      <c r="B20" s="206"/>
      <c r="C20" s="206"/>
      <c r="D20" s="150" t="s">
        <v>138</v>
      </c>
      <c r="E20" s="167">
        <f>PLANILHA!H29</f>
        <v>115.878</v>
      </c>
      <c r="F20" s="151">
        <f>F19*$E$20</f>
        <v>115.878</v>
      </c>
      <c r="G20" s="167"/>
      <c r="H20" s="167"/>
      <c r="I20" s="167"/>
      <c r="J20" s="167"/>
      <c r="K20" s="168"/>
    </row>
    <row r="21" spans="1:12" ht="14.25" customHeight="1">
      <c r="A21" s="236">
        <v>7</v>
      </c>
      <c r="B21" s="207" t="s">
        <v>30</v>
      </c>
      <c r="C21" s="207" t="s">
        <v>29</v>
      </c>
      <c r="D21" s="138" t="s">
        <v>137</v>
      </c>
      <c r="E21" s="157">
        <f>E22/$E$62</f>
        <v>0.0019311081057798909</v>
      </c>
      <c r="F21" s="139">
        <v>1</v>
      </c>
      <c r="G21" s="157"/>
      <c r="H21" s="157"/>
      <c r="I21" s="158"/>
      <c r="J21" s="159"/>
      <c r="K21" s="160"/>
      <c r="L21" s="92"/>
    </row>
    <row r="22" spans="1:11" ht="35.25" customHeight="1" thickBot="1">
      <c r="A22" s="237"/>
      <c r="B22" s="208"/>
      <c r="C22" s="208"/>
      <c r="D22" s="143" t="s">
        <v>138</v>
      </c>
      <c r="E22" s="161">
        <f>PLANILHA!H30</f>
        <v>97.96875</v>
      </c>
      <c r="F22" s="144">
        <f>F21*$E$22</f>
        <v>97.96875</v>
      </c>
      <c r="G22" s="169"/>
      <c r="H22" s="161"/>
      <c r="I22" s="161"/>
      <c r="J22" s="161"/>
      <c r="K22" s="162"/>
    </row>
    <row r="23" spans="1:11" ht="14.25" customHeight="1">
      <c r="A23" s="234">
        <v>8</v>
      </c>
      <c r="B23" s="205" t="s">
        <v>47</v>
      </c>
      <c r="C23" s="205" t="s">
        <v>46</v>
      </c>
      <c r="D23" s="146" t="s">
        <v>137</v>
      </c>
      <c r="E23" s="163">
        <f>E24/$E$62</f>
        <v>0.08294381702204816</v>
      </c>
      <c r="F23" s="147">
        <v>1</v>
      </c>
      <c r="G23" s="163"/>
      <c r="H23" s="163"/>
      <c r="I23" s="164"/>
      <c r="J23" s="165"/>
      <c r="K23" s="166"/>
    </row>
    <row r="24" spans="1:11" ht="25.5" customHeight="1" thickBot="1">
      <c r="A24" s="235"/>
      <c r="B24" s="206"/>
      <c r="C24" s="206"/>
      <c r="D24" s="150" t="s">
        <v>138</v>
      </c>
      <c r="E24" s="167">
        <f>PLANILHA!H31</f>
        <v>4207.896000000001</v>
      </c>
      <c r="F24" s="151">
        <f>F23*$E$24</f>
        <v>4207.896000000001</v>
      </c>
      <c r="G24" s="167"/>
      <c r="H24" s="167"/>
      <c r="I24" s="167"/>
      <c r="J24" s="167"/>
      <c r="K24" s="168"/>
    </row>
    <row r="25" spans="1:11" ht="14.25" customHeight="1">
      <c r="A25" s="236">
        <v>9</v>
      </c>
      <c r="B25" s="207" t="s">
        <v>35</v>
      </c>
      <c r="C25" s="207" t="s">
        <v>34</v>
      </c>
      <c r="D25" s="138" t="s">
        <v>137</v>
      </c>
      <c r="E25" s="157">
        <f>E26/$E$62</f>
        <v>0.004497674591034177</v>
      </c>
      <c r="F25" s="157">
        <v>1</v>
      </c>
      <c r="G25" s="157"/>
      <c r="H25" s="157"/>
      <c r="I25" s="158"/>
      <c r="J25" s="159"/>
      <c r="K25" s="160"/>
    </row>
    <row r="26" spans="1:11" ht="14.25" customHeight="1" thickBot="1">
      <c r="A26" s="237"/>
      <c r="B26" s="208"/>
      <c r="C26" s="208"/>
      <c r="D26" s="143" t="s">
        <v>138</v>
      </c>
      <c r="E26" s="161">
        <f>PLANILHA!H34</f>
        <v>228.1755</v>
      </c>
      <c r="F26" s="161">
        <f>F25*$E$26</f>
        <v>228.1755</v>
      </c>
      <c r="G26" s="161"/>
      <c r="H26" s="161"/>
      <c r="I26" s="161"/>
      <c r="J26" s="161"/>
      <c r="K26" s="162"/>
    </row>
    <row r="27" spans="1:11" ht="14.25" customHeight="1">
      <c r="A27" s="234">
        <v>10</v>
      </c>
      <c r="B27" s="205" t="s">
        <v>32</v>
      </c>
      <c r="C27" s="205" t="s">
        <v>31</v>
      </c>
      <c r="D27" s="146" t="s">
        <v>137</v>
      </c>
      <c r="E27" s="163">
        <f>E28/$E$62</f>
        <v>0.019562466366379833</v>
      </c>
      <c r="F27" s="163">
        <v>1</v>
      </c>
      <c r="G27" s="163"/>
      <c r="H27" s="163"/>
      <c r="I27" s="164"/>
      <c r="J27" s="165"/>
      <c r="K27" s="166"/>
    </row>
    <row r="28" spans="1:11" ht="14.25" customHeight="1" thickBot="1">
      <c r="A28" s="235"/>
      <c r="B28" s="206"/>
      <c r="C28" s="206"/>
      <c r="D28" s="150" t="s">
        <v>138</v>
      </c>
      <c r="E28" s="167">
        <f>PLANILHA!H35</f>
        <v>992.44075</v>
      </c>
      <c r="F28" s="167">
        <f>F27*$E$28</f>
        <v>992.44075</v>
      </c>
      <c r="G28" s="167"/>
      <c r="H28" s="167"/>
      <c r="I28" s="167"/>
      <c r="J28" s="167"/>
      <c r="K28" s="168"/>
    </row>
    <row r="29" spans="1:11" ht="14.25" customHeight="1">
      <c r="A29" s="215" t="s">
        <v>145</v>
      </c>
      <c r="B29" s="207" t="s">
        <v>37</v>
      </c>
      <c r="C29" s="207" t="s">
        <v>36</v>
      </c>
      <c r="D29" s="138" t="s">
        <v>137</v>
      </c>
      <c r="E29" s="157">
        <f>E30/$E$62</f>
        <v>0.0721925133953362</v>
      </c>
      <c r="F29" s="157">
        <v>1</v>
      </c>
      <c r="G29" s="157"/>
      <c r="H29" s="157"/>
      <c r="I29" s="158"/>
      <c r="J29" s="159"/>
      <c r="K29" s="160"/>
    </row>
    <row r="30" spans="1:11" ht="14.25" customHeight="1" thickBot="1">
      <c r="A30" s="216"/>
      <c r="B30" s="208"/>
      <c r="C30" s="208"/>
      <c r="D30" s="143" t="s">
        <v>138</v>
      </c>
      <c r="E30" s="161">
        <f>PLANILHA!H36</f>
        <v>3662.4621249999996</v>
      </c>
      <c r="F30" s="161">
        <f>F29*$E$30</f>
        <v>3662.4621249999996</v>
      </c>
      <c r="G30" s="161"/>
      <c r="H30" s="161"/>
      <c r="I30" s="161"/>
      <c r="J30" s="161"/>
      <c r="K30" s="162"/>
    </row>
    <row r="31" spans="1:11" ht="14.25" customHeight="1">
      <c r="A31" s="213" t="s">
        <v>146</v>
      </c>
      <c r="B31" s="205" t="s">
        <v>54</v>
      </c>
      <c r="C31" s="205" t="s">
        <v>53</v>
      </c>
      <c r="D31" s="146" t="s">
        <v>137</v>
      </c>
      <c r="E31" s="163">
        <f>E32/$E$62</f>
        <v>0.00414827892426287</v>
      </c>
      <c r="F31" s="163">
        <v>1</v>
      </c>
      <c r="G31" s="170"/>
      <c r="H31" s="170"/>
      <c r="I31" s="170"/>
      <c r="J31" s="170"/>
      <c r="K31" s="171"/>
    </row>
    <row r="32" spans="1:11" ht="14.25" customHeight="1" thickBot="1">
      <c r="A32" s="214"/>
      <c r="B32" s="206"/>
      <c r="C32" s="206"/>
      <c r="D32" s="150" t="s">
        <v>138</v>
      </c>
      <c r="E32" s="172">
        <f>PLANILHA!H40</f>
        <v>210.45000000000002</v>
      </c>
      <c r="F32" s="167">
        <f>F31*$E$32</f>
        <v>210.45000000000002</v>
      </c>
      <c r="G32" s="172"/>
      <c r="H32" s="172"/>
      <c r="I32" s="172"/>
      <c r="J32" s="172"/>
      <c r="K32" s="173"/>
    </row>
    <row r="33" spans="1:11" ht="14.25" customHeight="1">
      <c r="A33" s="215" t="s">
        <v>147</v>
      </c>
      <c r="B33" s="207" t="s">
        <v>52</v>
      </c>
      <c r="C33" s="207" t="s">
        <v>51</v>
      </c>
      <c r="D33" s="138" t="s">
        <v>137</v>
      </c>
      <c r="E33" s="157">
        <f>E34/$E$62</f>
        <v>0.06699559164300876</v>
      </c>
      <c r="F33" s="157">
        <v>1</v>
      </c>
      <c r="G33" s="174"/>
      <c r="H33" s="174"/>
      <c r="I33" s="174"/>
      <c r="J33" s="174"/>
      <c r="K33" s="175"/>
    </row>
    <row r="34" spans="1:11" ht="14.25" customHeight="1" thickBot="1">
      <c r="A34" s="216"/>
      <c r="B34" s="208"/>
      <c r="C34" s="208"/>
      <c r="D34" s="143" t="s">
        <v>138</v>
      </c>
      <c r="E34" s="176">
        <f>PLANILHA!H41</f>
        <v>3398.8125</v>
      </c>
      <c r="F34" s="161">
        <f>F33*$E$34</f>
        <v>3398.8125</v>
      </c>
      <c r="G34" s="176"/>
      <c r="H34" s="176"/>
      <c r="I34" s="176"/>
      <c r="J34" s="176"/>
      <c r="K34" s="177"/>
    </row>
    <row r="35" spans="1:11" ht="14.25" customHeight="1">
      <c r="A35" s="213" t="s">
        <v>148</v>
      </c>
      <c r="B35" s="205" t="s">
        <v>50</v>
      </c>
      <c r="C35" s="205" t="s">
        <v>49</v>
      </c>
      <c r="D35" s="146" t="s">
        <v>137</v>
      </c>
      <c r="E35" s="157">
        <f>E36/$E$62</f>
        <v>0.005047861149998421</v>
      </c>
      <c r="F35" s="163">
        <v>1</v>
      </c>
      <c r="G35" s="174"/>
      <c r="H35" s="174"/>
      <c r="I35" s="174"/>
      <c r="J35" s="174"/>
      <c r="K35" s="175"/>
    </row>
    <row r="36" spans="1:11" ht="14.25" customHeight="1" thickBot="1">
      <c r="A36" s="214"/>
      <c r="B36" s="206"/>
      <c r="C36" s="206"/>
      <c r="D36" s="150" t="s">
        <v>138</v>
      </c>
      <c r="E36" s="176">
        <f>PLANILHA!H42</f>
        <v>256.0875</v>
      </c>
      <c r="F36" s="167">
        <f>E36</f>
        <v>256.0875</v>
      </c>
      <c r="G36" s="176"/>
      <c r="H36" s="176"/>
      <c r="I36" s="176"/>
      <c r="J36" s="176"/>
      <c r="K36" s="177"/>
    </row>
    <row r="37" spans="1:11" ht="14.25" customHeight="1">
      <c r="A37" s="213" t="s">
        <v>149</v>
      </c>
      <c r="B37" s="205" t="s">
        <v>57</v>
      </c>
      <c r="C37" s="205" t="s">
        <v>56</v>
      </c>
      <c r="D37" s="146" t="s">
        <v>137</v>
      </c>
      <c r="E37" s="163">
        <f>E38/$E$62</f>
        <v>0.0036101557851211433</v>
      </c>
      <c r="F37" s="163">
        <v>1</v>
      </c>
      <c r="G37" s="170"/>
      <c r="H37" s="170"/>
      <c r="I37" s="170"/>
      <c r="J37" s="170"/>
      <c r="K37" s="171"/>
    </row>
    <row r="38" spans="1:11" ht="14.25" customHeight="1" thickBot="1">
      <c r="A38" s="214"/>
      <c r="B38" s="206"/>
      <c r="C38" s="206"/>
      <c r="D38" s="150" t="s">
        <v>138</v>
      </c>
      <c r="E38" s="172">
        <f>PLANILHA!H43</f>
        <v>183.15</v>
      </c>
      <c r="F38" s="167">
        <f>F37*$E$38</f>
        <v>183.15</v>
      </c>
      <c r="G38" s="172"/>
      <c r="H38" s="172"/>
      <c r="I38" s="172"/>
      <c r="J38" s="172"/>
      <c r="K38" s="173"/>
    </row>
    <row r="39" spans="1:11" ht="14.25" customHeight="1">
      <c r="A39" s="215" t="s">
        <v>150</v>
      </c>
      <c r="B39" s="207" t="s">
        <v>62</v>
      </c>
      <c r="C39" s="207" t="s">
        <v>61</v>
      </c>
      <c r="D39" s="138" t="s">
        <v>137</v>
      </c>
      <c r="E39" s="157">
        <f>E40/$E$62</f>
        <v>0.035214541687791</v>
      </c>
      <c r="F39" s="157">
        <v>1</v>
      </c>
      <c r="G39" s="174"/>
      <c r="H39" s="174"/>
      <c r="I39" s="174"/>
      <c r="J39" s="174"/>
      <c r="K39" s="175"/>
    </row>
    <row r="40" spans="1:11" ht="14.25" customHeight="1" thickBot="1">
      <c r="A40" s="216"/>
      <c r="B40" s="208"/>
      <c r="C40" s="208"/>
      <c r="D40" s="143" t="s">
        <v>138</v>
      </c>
      <c r="E40" s="176">
        <f>PLANILHA!H44</f>
        <v>1786.4999999999998</v>
      </c>
      <c r="F40" s="161">
        <f>F39*$E$40</f>
        <v>1786.4999999999998</v>
      </c>
      <c r="G40" s="176"/>
      <c r="H40" s="176"/>
      <c r="I40" s="176"/>
      <c r="J40" s="176"/>
      <c r="K40" s="177"/>
    </row>
    <row r="41" spans="1:11" ht="14.25" customHeight="1">
      <c r="A41" s="213" t="s">
        <v>151</v>
      </c>
      <c r="B41" s="205" t="s">
        <v>59</v>
      </c>
      <c r="C41" s="205" t="s">
        <v>58</v>
      </c>
      <c r="D41" s="146" t="s">
        <v>137</v>
      </c>
      <c r="E41" s="163">
        <f>E42/$E$62</f>
        <v>0.010860034560810776</v>
      </c>
      <c r="F41" s="163">
        <v>1</v>
      </c>
      <c r="G41" s="170"/>
      <c r="H41" s="170"/>
      <c r="I41" s="170"/>
      <c r="J41" s="170"/>
      <c r="K41" s="171"/>
    </row>
    <row r="42" spans="1:11" ht="14.25" customHeight="1" thickBot="1">
      <c r="A42" s="214"/>
      <c r="B42" s="206"/>
      <c r="C42" s="206"/>
      <c r="D42" s="150" t="s">
        <v>138</v>
      </c>
      <c r="E42" s="172">
        <f>PLANILHA!H58</f>
        <v>550.9499999999999</v>
      </c>
      <c r="F42" s="167">
        <f>F41*$E$42</f>
        <v>550.9499999999999</v>
      </c>
      <c r="G42" s="172"/>
      <c r="H42" s="172"/>
      <c r="I42" s="172"/>
      <c r="J42" s="172"/>
      <c r="K42" s="173"/>
    </row>
    <row r="43" spans="1:11" ht="14.25" customHeight="1">
      <c r="A43" s="215" t="s">
        <v>152</v>
      </c>
      <c r="B43" s="207" t="s">
        <v>39</v>
      </c>
      <c r="C43" s="207" t="s">
        <v>38</v>
      </c>
      <c r="D43" s="138" t="s">
        <v>137</v>
      </c>
      <c r="E43" s="157">
        <f>E44/$E$62</f>
        <v>0.004678024688527848</v>
      </c>
      <c r="F43" s="157">
        <v>1</v>
      </c>
      <c r="G43" s="174"/>
      <c r="H43" s="174"/>
      <c r="I43" s="174"/>
      <c r="J43" s="174"/>
      <c r="K43" s="175"/>
    </row>
    <row r="44" spans="1:11" ht="14.25" customHeight="1" thickBot="1">
      <c r="A44" s="216"/>
      <c r="B44" s="208"/>
      <c r="C44" s="208"/>
      <c r="D44" s="143" t="s">
        <v>138</v>
      </c>
      <c r="E44" s="178">
        <f>PLANILHA!H50</f>
        <v>237.32500000000002</v>
      </c>
      <c r="F44" s="161">
        <f>F43*$E$44</f>
        <v>237.32500000000002</v>
      </c>
      <c r="G44" s="176"/>
      <c r="H44" s="176"/>
      <c r="I44" s="176"/>
      <c r="J44" s="176"/>
      <c r="K44" s="177"/>
    </row>
    <row r="45" spans="1:11" ht="16.5" customHeight="1">
      <c r="A45" s="209" t="s">
        <v>153</v>
      </c>
      <c r="B45" s="205" t="s">
        <v>42</v>
      </c>
      <c r="C45" s="205" t="s">
        <v>144</v>
      </c>
      <c r="D45" s="146" t="s">
        <v>137</v>
      </c>
      <c r="E45" s="163">
        <f>E46/$E$62</f>
        <v>0.0029177903908957537</v>
      </c>
      <c r="F45" s="163">
        <v>1</v>
      </c>
      <c r="G45" s="170"/>
      <c r="H45" s="170"/>
      <c r="I45" s="170"/>
      <c r="J45" s="170"/>
      <c r="K45" s="179"/>
    </row>
    <row r="46" spans="1:11" ht="14.25" customHeight="1" thickBot="1">
      <c r="A46" s="210"/>
      <c r="B46" s="206"/>
      <c r="C46" s="206"/>
      <c r="D46" s="150" t="s">
        <v>138</v>
      </c>
      <c r="E46" s="172">
        <f>PLANILHA!H52</f>
        <v>148.025</v>
      </c>
      <c r="F46" s="167">
        <f>F45*$E$46</f>
        <v>148.025</v>
      </c>
      <c r="G46" s="172"/>
      <c r="H46" s="172"/>
      <c r="I46" s="172"/>
      <c r="J46" s="172"/>
      <c r="K46" s="173"/>
    </row>
    <row r="47" spans="1:11" ht="14.25" customHeight="1">
      <c r="A47" s="211" t="s">
        <v>154</v>
      </c>
      <c r="B47" s="207" t="s">
        <v>43</v>
      </c>
      <c r="C47" s="207" t="s">
        <v>72</v>
      </c>
      <c r="D47" s="138" t="s">
        <v>137</v>
      </c>
      <c r="E47" s="157">
        <f>E48/$E$62</f>
        <v>0.014925278916442346</v>
      </c>
      <c r="F47" s="157">
        <v>1</v>
      </c>
      <c r="G47" s="174"/>
      <c r="H47" s="174"/>
      <c r="I47" s="174"/>
      <c r="J47" s="174"/>
      <c r="K47" s="175"/>
    </row>
    <row r="48" spans="1:11" ht="14.25" customHeight="1" thickBot="1">
      <c r="A48" s="212"/>
      <c r="B48" s="208"/>
      <c r="C48" s="208"/>
      <c r="D48" s="143" t="s">
        <v>138</v>
      </c>
      <c r="E48" s="176">
        <f>PLANILHA!H54</f>
        <v>757.1875</v>
      </c>
      <c r="F48" s="161">
        <f>F47*$E$48</f>
        <v>757.1875</v>
      </c>
      <c r="G48" s="176"/>
      <c r="H48" s="176"/>
      <c r="I48" s="176"/>
      <c r="J48" s="176"/>
      <c r="K48" s="177"/>
    </row>
    <row r="49" spans="1:11" ht="14.25" customHeight="1">
      <c r="A49" s="180" t="s">
        <v>155</v>
      </c>
      <c r="B49" s="205" t="s">
        <v>60</v>
      </c>
      <c r="C49" s="205" t="s">
        <v>88</v>
      </c>
      <c r="D49" s="146" t="s">
        <v>137</v>
      </c>
      <c r="E49" s="181">
        <f>E50/$E$62</f>
        <v>0.005090487204518347</v>
      </c>
      <c r="F49" s="181">
        <v>1</v>
      </c>
      <c r="G49" s="182"/>
      <c r="H49" s="182"/>
      <c r="I49" s="182"/>
      <c r="J49" s="182"/>
      <c r="K49" s="183"/>
    </row>
    <row r="50" spans="1:11" ht="14.25" customHeight="1" thickBot="1">
      <c r="A50" s="184"/>
      <c r="B50" s="206"/>
      <c r="C50" s="206"/>
      <c r="D50" s="150" t="s">
        <v>138</v>
      </c>
      <c r="E50" s="185">
        <f>PLANILHA!H55</f>
        <v>258.25</v>
      </c>
      <c r="F50" s="186">
        <f>F49*$E$50</f>
        <v>258.25</v>
      </c>
      <c r="G50" s="185"/>
      <c r="H50" s="185"/>
      <c r="I50" s="185"/>
      <c r="J50" s="185"/>
      <c r="K50" s="187"/>
    </row>
    <row r="51" spans="1:11" ht="14.25" customHeight="1">
      <c r="A51" s="209" t="s">
        <v>156</v>
      </c>
      <c r="B51" s="205" t="s">
        <v>65</v>
      </c>
      <c r="C51" s="205" t="s">
        <v>63</v>
      </c>
      <c r="D51" s="146" t="s">
        <v>137</v>
      </c>
      <c r="E51" s="163">
        <f>E52/$E$62</f>
        <v>0.010860034560810776</v>
      </c>
      <c r="F51" s="163">
        <v>1</v>
      </c>
      <c r="G51" s="170"/>
      <c r="H51" s="170"/>
      <c r="I51" s="170"/>
      <c r="J51" s="170"/>
      <c r="K51" s="171"/>
    </row>
    <row r="52" spans="1:11" ht="14.25" customHeight="1" thickBot="1">
      <c r="A52" s="210"/>
      <c r="B52" s="206"/>
      <c r="C52" s="206"/>
      <c r="D52" s="150" t="s">
        <v>138</v>
      </c>
      <c r="E52" s="172">
        <f>PLANILHA!H58</f>
        <v>550.9499999999999</v>
      </c>
      <c r="F52" s="167">
        <f>F51*$E$52</f>
        <v>550.9499999999999</v>
      </c>
      <c r="G52" s="172"/>
      <c r="H52" s="172"/>
      <c r="I52" s="172"/>
      <c r="J52" s="172"/>
      <c r="K52" s="173"/>
    </row>
    <row r="53" spans="1:11" ht="14.25" customHeight="1">
      <c r="A53" s="211" t="s">
        <v>157</v>
      </c>
      <c r="B53" s="207" t="s">
        <v>68</v>
      </c>
      <c r="C53" s="207" t="s">
        <v>92</v>
      </c>
      <c r="D53" s="138" t="s">
        <v>137</v>
      </c>
      <c r="E53" s="157">
        <f>E54/$E$62</f>
        <v>0.3753130692749621</v>
      </c>
      <c r="F53" s="174"/>
      <c r="G53" s="157">
        <v>0.3</v>
      </c>
      <c r="H53" s="157">
        <v>0.7</v>
      </c>
      <c r="I53" s="174"/>
      <c r="J53" s="174"/>
      <c r="K53" s="175"/>
    </row>
    <row r="54" spans="1:11" ht="14.25" customHeight="1" thickBot="1">
      <c r="A54" s="212"/>
      <c r="B54" s="208"/>
      <c r="C54" s="208"/>
      <c r="D54" s="143" t="s">
        <v>138</v>
      </c>
      <c r="E54" s="176">
        <f>PLANILHA!H63</f>
        <v>19040.338625</v>
      </c>
      <c r="F54" s="176"/>
      <c r="G54" s="161">
        <f>G53*$E$54</f>
        <v>5712.1015875</v>
      </c>
      <c r="H54" s="161">
        <f>H53*$E$54</f>
        <v>13328.2370375</v>
      </c>
      <c r="I54" s="176"/>
      <c r="J54" s="176"/>
      <c r="K54" s="177"/>
    </row>
    <row r="55" spans="1:11" ht="14.25" customHeight="1">
      <c r="A55" s="209" t="s">
        <v>158</v>
      </c>
      <c r="B55" s="205" t="s">
        <v>27</v>
      </c>
      <c r="C55" s="205" t="s">
        <v>25</v>
      </c>
      <c r="D55" s="146" t="s">
        <v>137</v>
      </c>
      <c r="E55" s="163">
        <f>E56/$E$62</f>
        <v>0.14482512478802104</v>
      </c>
      <c r="F55" s="170"/>
      <c r="G55" s="163">
        <v>0.5</v>
      </c>
      <c r="H55" s="163">
        <v>0.5</v>
      </c>
      <c r="I55" s="170"/>
      <c r="J55" s="170"/>
      <c r="K55" s="171"/>
    </row>
    <row r="56" spans="1:11" ht="14.25" customHeight="1" thickBot="1">
      <c r="A56" s="210"/>
      <c r="B56" s="206"/>
      <c r="C56" s="206"/>
      <c r="D56" s="150" t="s">
        <v>138</v>
      </c>
      <c r="E56" s="172">
        <f>PLANILHA!H65</f>
        <v>7347.25125</v>
      </c>
      <c r="F56" s="172"/>
      <c r="G56" s="167">
        <f>G55*$E$56</f>
        <v>3673.625625</v>
      </c>
      <c r="H56" s="167">
        <f>H55*$E$56</f>
        <v>3673.625625</v>
      </c>
      <c r="I56" s="172"/>
      <c r="J56" s="172"/>
      <c r="K56" s="173"/>
    </row>
    <row r="57" spans="1:11" ht="14.25" customHeight="1">
      <c r="A57" s="211" t="s">
        <v>159</v>
      </c>
      <c r="B57" s="207" t="s">
        <v>91</v>
      </c>
      <c r="C57" s="207" t="s">
        <v>90</v>
      </c>
      <c r="D57" s="138" t="s">
        <v>137</v>
      </c>
      <c r="E57" s="157">
        <f>E58/$E$62</f>
        <v>0.10783620582265896</v>
      </c>
      <c r="F57" s="174"/>
      <c r="G57" s="157">
        <v>0.4</v>
      </c>
      <c r="H57" s="157">
        <v>0.6</v>
      </c>
      <c r="I57" s="174"/>
      <c r="J57" s="174"/>
      <c r="K57" s="175"/>
    </row>
    <row r="58" spans="1:11" ht="14.25" customHeight="1" thickBot="1">
      <c r="A58" s="212"/>
      <c r="B58" s="208"/>
      <c r="C58" s="208"/>
      <c r="D58" s="143" t="s">
        <v>138</v>
      </c>
      <c r="E58" s="176">
        <f>PLANILHA!H67+334.09</f>
        <v>5470.73375</v>
      </c>
      <c r="F58" s="176"/>
      <c r="G58" s="161">
        <f>G57*$E$58</f>
        <v>2188.2935</v>
      </c>
      <c r="H58" s="161">
        <f>H57*$E$58</f>
        <v>3282.44025</v>
      </c>
      <c r="I58" s="176"/>
      <c r="J58" s="176"/>
      <c r="K58" s="177"/>
    </row>
    <row r="59" spans="1:11" ht="14.25" customHeight="1">
      <c r="A59" s="219"/>
      <c r="B59" s="221"/>
      <c r="C59" s="221"/>
      <c r="D59" s="82"/>
      <c r="E59" s="86"/>
      <c r="F59" s="86"/>
      <c r="G59" s="86"/>
      <c r="H59" s="86"/>
      <c r="I59" s="87"/>
      <c r="J59" s="88"/>
      <c r="K59" s="89"/>
    </row>
    <row r="60" spans="1:11" ht="14.25" customHeight="1">
      <c r="A60" s="220"/>
      <c r="B60" s="222"/>
      <c r="C60" s="222"/>
      <c r="D60" s="93"/>
      <c r="E60" s="90"/>
      <c r="F60" s="90"/>
      <c r="G60" s="90"/>
      <c r="H60" s="90"/>
      <c r="I60" s="90"/>
      <c r="J60" s="90"/>
      <c r="K60" s="91"/>
    </row>
    <row r="61" spans="1:12" ht="14.25" customHeight="1">
      <c r="A61" s="223" t="s">
        <v>3</v>
      </c>
      <c r="B61" s="224"/>
      <c r="C61" s="225"/>
      <c r="D61" s="94" t="s">
        <v>137</v>
      </c>
      <c r="E61" s="95">
        <f>E57+E55+E53+E51+E47+E45+E43+E41+E39+E37+E33+E31+E29+E27+E25+E23+E21+E19+E17+E15+E13+E11+E9</f>
        <v>0.9898616516454835</v>
      </c>
      <c r="F61" s="95">
        <f>F62/$E$62</f>
        <v>0.3720256001143582</v>
      </c>
      <c r="G61" s="95">
        <f>G62/$E$62</f>
        <v>0.22814096550556276</v>
      </c>
      <c r="H61" s="95">
        <f>H62/$E$62</f>
        <v>0.39983343438007934</v>
      </c>
      <c r="I61" s="95">
        <f>H61+G61+F61</f>
        <v>1.0000000000000002</v>
      </c>
      <c r="J61" s="95"/>
      <c r="K61" s="95"/>
      <c r="L61" s="92"/>
    </row>
    <row r="62" spans="1:12" ht="13.5" customHeight="1" thickBot="1">
      <c r="A62" s="226"/>
      <c r="B62" s="227"/>
      <c r="C62" s="228"/>
      <c r="D62" s="96" t="s">
        <v>138</v>
      </c>
      <c r="E62" s="97">
        <f>E58+E56+E54+E52+E48+E46+E44+E42+E40+E38+E34+E32+E30+E28+E26+E24+E22+E20+E18+E16+E14+E12+E10+E50+E36</f>
        <v>50731.88274999999</v>
      </c>
      <c r="F62" s="97">
        <f>F60+F58+F56+F54+F52+F48+F46+F44+F42+F40+F38+F34+F32+F30+F28+F26+F24+F22+F20+F18+F16+F14+F12+F10+F50+F36</f>
        <v>18873.559125000003</v>
      </c>
      <c r="G62" s="97">
        <f>G58+G56+G54</f>
        <v>11574.020712500002</v>
      </c>
      <c r="H62" s="97">
        <f>H58+H56+H54</f>
        <v>20284.3029125</v>
      </c>
      <c r="I62" s="97"/>
      <c r="J62" s="97"/>
      <c r="K62" s="98"/>
      <c r="L62" s="99"/>
    </row>
    <row r="63" spans="1:11" ht="3.75" customHeight="1" thickBot="1">
      <c r="A63" s="100"/>
      <c r="B63" s="100"/>
      <c r="C63" s="100"/>
      <c r="D63" s="101"/>
      <c r="E63" s="101"/>
      <c r="F63" s="100"/>
      <c r="G63" s="100"/>
      <c r="H63" s="100"/>
      <c r="I63" s="100"/>
      <c r="J63" s="100"/>
      <c r="K63" s="100"/>
    </row>
    <row r="64" spans="1:13" ht="14.25" customHeight="1">
      <c r="A64" s="102"/>
      <c r="B64" s="103"/>
      <c r="C64" s="103"/>
      <c r="D64" s="103"/>
      <c r="E64" s="103"/>
      <c r="F64" s="103"/>
      <c r="G64" s="104"/>
      <c r="H64" s="105"/>
      <c r="I64" s="106"/>
      <c r="J64" s="106"/>
      <c r="K64" s="107"/>
      <c r="M64" s="108" t="s">
        <v>139</v>
      </c>
    </row>
    <row r="65" spans="1:11" ht="14.25" customHeight="1">
      <c r="A65" s="109"/>
      <c r="B65" s="231" t="s">
        <v>165</v>
      </c>
      <c r="C65" s="232"/>
      <c r="D65" s="232"/>
      <c r="E65" s="233"/>
      <c r="F65" s="110"/>
      <c r="G65" s="111"/>
      <c r="H65" s="112" t="s">
        <v>140</v>
      </c>
      <c r="I65" s="113"/>
      <c r="J65" s="113"/>
      <c r="K65" s="114"/>
    </row>
    <row r="66" spans="1:11" ht="14.25" customHeight="1">
      <c r="A66" s="115"/>
      <c r="B66" s="229" t="s">
        <v>141</v>
      </c>
      <c r="C66" s="229"/>
      <c r="D66" s="116"/>
      <c r="E66" s="230" t="s">
        <v>142</v>
      </c>
      <c r="F66" s="230"/>
      <c r="G66" s="117"/>
      <c r="H66" s="118"/>
      <c r="I66" s="113"/>
      <c r="J66" s="113"/>
      <c r="K66" s="119"/>
    </row>
    <row r="67" spans="1:11" ht="15" customHeight="1">
      <c r="A67" s="120"/>
      <c r="B67" s="121"/>
      <c r="C67" s="121"/>
      <c r="D67" s="116"/>
      <c r="E67" s="116"/>
      <c r="F67" s="113"/>
      <c r="G67" s="122"/>
      <c r="H67" s="118"/>
      <c r="I67" s="113"/>
      <c r="J67" s="113"/>
      <c r="K67" s="119"/>
    </row>
    <row r="68" spans="1:11" ht="13.5" customHeight="1">
      <c r="A68" s="123"/>
      <c r="B68" s="217"/>
      <c r="C68" s="217"/>
      <c r="D68" s="124"/>
      <c r="E68" s="124"/>
      <c r="F68" s="125"/>
      <c r="G68" s="122"/>
      <c r="H68" s="118"/>
      <c r="I68" s="113"/>
      <c r="J68" s="113"/>
      <c r="K68" s="119"/>
    </row>
    <row r="69" spans="1:11" ht="14.25" customHeight="1" thickBot="1">
      <c r="A69" s="126"/>
      <c r="B69" s="218"/>
      <c r="C69" s="218"/>
      <c r="D69" s="127"/>
      <c r="E69" s="127"/>
      <c r="F69" s="128"/>
      <c r="G69" s="129"/>
      <c r="H69" s="130"/>
      <c r="I69" s="128"/>
      <c r="J69" s="128"/>
      <c r="K69" s="131"/>
    </row>
    <row r="70" ht="13.5" customHeight="1"/>
    <row r="71" ht="13.5" customHeight="1"/>
    <row r="72" ht="13.5" customHeight="1"/>
    <row r="77" ht="12.75">
      <c r="G77" s="132"/>
    </row>
    <row r="79" ht="12.75">
      <c r="G79" s="132"/>
    </row>
  </sheetData>
  <sheetProtection/>
  <mergeCells count="92"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59:A60"/>
    <mergeCell ref="B59:B60"/>
    <mergeCell ref="C59:C60"/>
    <mergeCell ref="A61:C62"/>
    <mergeCell ref="B66:C66"/>
    <mergeCell ref="E66:F66"/>
    <mergeCell ref="B65:E65"/>
    <mergeCell ref="B68:C68"/>
    <mergeCell ref="B69:C69"/>
    <mergeCell ref="C31:C32"/>
    <mergeCell ref="C33:C34"/>
    <mergeCell ref="C37:C38"/>
    <mergeCell ref="C39:C40"/>
    <mergeCell ref="B39:B40"/>
    <mergeCell ref="B37:B38"/>
    <mergeCell ref="B33:B34"/>
    <mergeCell ref="B31:B32"/>
    <mergeCell ref="A31:A32"/>
    <mergeCell ref="A33:A34"/>
    <mergeCell ref="A37:A38"/>
    <mergeCell ref="A39:A40"/>
    <mergeCell ref="C41:C42"/>
    <mergeCell ref="B41:B42"/>
    <mergeCell ref="B35:B36"/>
    <mergeCell ref="C35:C36"/>
    <mergeCell ref="A35:A36"/>
    <mergeCell ref="C43:C44"/>
    <mergeCell ref="B43:B44"/>
    <mergeCell ref="A41:A42"/>
    <mergeCell ref="A43:A44"/>
    <mergeCell ref="C45:C46"/>
    <mergeCell ref="B45:B46"/>
    <mergeCell ref="C47:C48"/>
    <mergeCell ref="B47:B48"/>
    <mergeCell ref="C51:C52"/>
    <mergeCell ref="B51:B52"/>
    <mergeCell ref="C53:C54"/>
    <mergeCell ref="B53:B54"/>
    <mergeCell ref="C49:C50"/>
    <mergeCell ref="B49:B50"/>
    <mergeCell ref="C55:C56"/>
    <mergeCell ref="B55:B56"/>
    <mergeCell ref="C57:C58"/>
    <mergeCell ref="B57:B58"/>
    <mergeCell ref="A45:A46"/>
    <mergeCell ref="A47:A48"/>
    <mergeCell ref="A51:A52"/>
    <mergeCell ref="A53:A54"/>
    <mergeCell ref="A55:A56"/>
    <mergeCell ref="A57:A58"/>
  </mergeCells>
  <printOptions/>
  <pageMargins left="0.5118110236220472" right="0.5118110236220472" top="0.7874015748031497" bottom="0.7874015748031497" header="0.31496062992125984" footer="0.31496062992125984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7246</cp:lastModifiedBy>
  <cp:lastPrinted>2014-06-04T18:01:00Z</cp:lastPrinted>
  <dcterms:created xsi:type="dcterms:W3CDTF">2006-09-22T13:55:22Z</dcterms:created>
  <dcterms:modified xsi:type="dcterms:W3CDTF">2014-06-04T18:01:04Z</dcterms:modified>
  <cp:category/>
  <cp:version/>
  <cp:contentType/>
  <cp:contentStatus/>
</cp:coreProperties>
</file>