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Custos M" sheetId="1" r:id="rId1"/>
    <sheet name="Valores M" sheetId="2" r:id="rId2"/>
  </sheets>
  <definedNames/>
  <calcPr fullCalcOnLoad="1"/>
</workbook>
</file>

<file path=xl/sharedStrings.xml><?xml version="1.0" encoding="utf-8"?>
<sst xmlns="http://schemas.openxmlformats.org/spreadsheetml/2006/main" count="180" uniqueCount="158">
  <si>
    <t>PLANILHA DE COMPOSIÇÃO DE CUSTOS E FORMAÇÃO DE PREÇO</t>
  </si>
  <si>
    <t>Cálculo dos Custos Variáveis</t>
  </si>
  <si>
    <t>Nº Processo</t>
  </si>
  <si>
    <t>/2015</t>
  </si>
  <si>
    <t>Custo de Combustível</t>
  </si>
  <si>
    <t>Licitação nº</t>
  </si>
  <si>
    <t>Coeficiente básico de consumo de combustível (litros/km);</t>
  </si>
  <si>
    <t>Dia às horas</t>
  </si>
  <si>
    <t>Preço médio do litro de combustível (R$/litro).</t>
  </si>
  <si>
    <t>Total</t>
  </si>
  <si>
    <t>Discriminação dos Serviços</t>
  </si>
  <si>
    <t>Custo de Óleos e Lubrificantes</t>
  </si>
  <si>
    <t>Data de apresentação da proposta</t>
  </si>
  <si>
    <t>Coeficiente básico de consumo de óleos e lubrificantes (litros/km);</t>
  </si>
  <si>
    <t>Município / UF</t>
  </si>
  <si>
    <t>Pirapora / MG</t>
  </si>
  <si>
    <t>Preço médio do litro de óleo/lubrificante (R$/litro).</t>
  </si>
  <si>
    <t>Ano, acordo</t>
  </si>
  <si>
    <t>Nº de meses de execução contratual</t>
  </si>
  <si>
    <t>Custo de Rodagem</t>
  </si>
  <si>
    <t>Vida Util Estimada</t>
  </si>
  <si>
    <t>Tipo de Serviço</t>
  </si>
  <si>
    <t>Quantidade Pneus</t>
  </si>
  <si>
    <t>Preço médio do pneu (R$/pneu).</t>
  </si>
  <si>
    <t>Preço médio do câmara (R$/câmara).</t>
  </si>
  <si>
    <t>Dados Complementares</t>
  </si>
  <si>
    <t>Preço médio do protetor (R$/Protetor).</t>
  </si>
  <si>
    <t>Tipo de serviço</t>
  </si>
  <si>
    <t>Motorista/Monitor</t>
  </si>
  <si>
    <t>Preço médio do recapagem (R$/pneu).</t>
  </si>
  <si>
    <t>Salário normativo da categoria</t>
  </si>
  <si>
    <t>Categoria profissional</t>
  </si>
  <si>
    <t>Custo de Manutenção</t>
  </si>
  <si>
    <t>Data base da categoria</t>
  </si>
  <si>
    <t>Km média para manutenção</t>
  </si>
  <si>
    <t>Custo de Serviços (mecanico e ajudante)</t>
  </si>
  <si>
    <t>Cálculo dos Custos Fixos</t>
  </si>
  <si>
    <t>Valor Base do Veiculo de Acordo com Tabela FIPE</t>
  </si>
  <si>
    <t>Custos Variáveis</t>
  </si>
  <si>
    <t>Depreciação</t>
  </si>
  <si>
    <t>Custos Variáveis (R$/km)</t>
  </si>
  <si>
    <t xml:space="preserve">Fator de Remuneração Anual Veiculo: </t>
  </si>
  <si>
    <t>Percurso Diário (km)</t>
  </si>
  <si>
    <t>Ano Fabricação</t>
  </si>
  <si>
    <t>Faixa de idade</t>
  </si>
  <si>
    <t>Fator de Remuneração</t>
  </si>
  <si>
    <t xml:space="preserve">Dias letivos/mês </t>
  </si>
  <si>
    <t>Percurso Mensal (km)</t>
  </si>
  <si>
    <t>Remuneração do Investimento</t>
  </si>
  <si>
    <t xml:space="preserve">Fator de Remuneração Anual Veiculo </t>
  </si>
  <si>
    <t>Custos Variáveis Mensal (km mensal x Custo por km)</t>
  </si>
  <si>
    <t>Custos com Pessoal</t>
  </si>
  <si>
    <t>TOTAL DOS CUSTOS VARIÁVEIS</t>
  </si>
  <si>
    <t>Salários</t>
  </si>
  <si>
    <t>Qtde</t>
  </si>
  <si>
    <t>%</t>
  </si>
  <si>
    <t>Valor</t>
  </si>
  <si>
    <t>Motorista</t>
  </si>
  <si>
    <t>Tributos</t>
  </si>
  <si>
    <t>Monitor</t>
  </si>
  <si>
    <t>Base de Calculo (Custos Variáveis + Custo Fixo)</t>
  </si>
  <si>
    <t>Custos Indiretos</t>
  </si>
  <si>
    <t>Lucro</t>
  </si>
  <si>
    <t>GRUPO A</t>
  </si>
  <si>
    <t>Simples</t>
  </si>
  <si>
    <t>INSS</t>
  </si>
  <si>
    <t>Total de tributos</t>
  </si>
  <si>
    <t>SESI ou SESC</t>
  </si>
  <si>
    <t>SENAI ou SENAC</t>
  </si>
  <si>
    <t xml:space="preserve">INCRA </t>
  </si>
  <si>
    <t xml:space="preserve">Valor Mensal </t>
  </si>
  <si>
    <t>Salário educação</t>
  </si>
  <si>
    <t>Valor Global</t>
  </si>
  <si>
    <t>FGTS</t>
  </si>
  <si>
    <t xml:space="preserve">Seguro acidente do trabalho </t>
  </si>
  <si>
    <t>Valor do percurso/KM</t>
  </si>
  <si>
    <t>SEBRAE</t>
  </si>
  <si>
    <t xml:space="preserve">Total Grupo A </t>
  </si>
  <si>
    <t>GRUPO B – Tempo Não Trabalhado</t>
  </si>
  <si>
    <t xml:space="preserve">Férias </t>
  </si>
  <si>
    <t>Auxílio doença</t>
  </si>
  <si>
    <t>Acidente de trabalho</t>
  </si>
  <si>
    <t>Faltas legais</t>
  </si>
  <si>
    <t>Afastamento maternidade</t>
  </si>
  <si>
    <t>Licença paternidade</t>
  </si>
  <si>
    <t xml:space="preserve">13º Salário </t>
  </si>
  <si>
    <t xml:space="preserve">Total Grupo B' </t>
  </si>
  <si>
    <t>GRUPO C</t>
  </si>
  <si>
    <t>Aviso prévio indenizado</t>
  </si>
  <si>
    <t>Indenização adicional</t>
  </si>
  <si>
    <t>Incidência do FGTS sobre o aviso prévio indenizado</t>
  </si>
  <si>
    <t>Incidência do FGTS sobre afastamento superior 15 dias por acidente do trabalho</t>
  </si>
  <si>
    <t>Total Grupo C</t>
  </si>
  <si>
    <t>Total dos Encargos Sociais</t>
  </si>
  <si>
    <t>Taxas</t>
  </si>
  <si>
    <t>DPVAT (1/12 avos)</t>
  </si>
  <si>
    <t>Licenciamento (1/12 avos)</t>
  </si>
  <si>
    <t>Vistoria (1/12 avos)</t>
  </si>
  <si>
    <t>Total das Taxas</t>
  </si>
  <si>
    <t>Total Custos Fixos</t>
  </si>
  <si>
    <t>Descrição</t>
  </si>
  <si>
    <t>QTD</t>
  </si>
  <si>
    <t>Veículo</t>
  </si>
  <si>
    <t>Insumos</t>
  </si>
  <si>
    <t>Micro ônibus</t>
  </si>
  <si>
    <t>Combustível</t>
  </si>
  <si>
    <t>Categoria</t>
  </si>
  <si>
    <t>Pesado</t>
  </si>
  <si>
    <t>Valor do veículo (R$)</t>
  </si>
  <si>
    <t>Diesel</t>
  </si>
  <si>
    <t>Vida Útil  do veículo (km)</t>
  </si>
  <si>
    <t>Vida Útil do veículo (anos)</t>
  </si>
  <si>
    <t>Pneus</t>
  </si>
  <si>
    <t>Oleo lubrificante (R$/litro)</t>
  </si>
  <si>
    <t>Modelo</t>
  </si>
  <si>
    <t>215/75R17.5</t>
  </si>
  <si>
    <t>Quantidade</t>
  </si>
  <si>
    <t>Vida Util (km)</t>
  </si>
  <si>
    <t>Preço (R$)</t>
  </si>
  <si>
    <t>Câmara (R$)</t>
  </si>
  <si>
    <t>Protetor (R$)</t>
  </si>
  <si>
    <t>Recapagem (R$)</t>
  </si>
  <si>
    <t>Total recapagem</t>
  </si>
  <si>
    <t>Licenciamento</t>
  </si>
  <si>
    <t>Coeficiente</t>
  </si>
  <si>
    <t>Vistoria</t>
  </si>
  <si>
    <t>Lubrificantes</t>
  </si>
  <si>
    <t>Seguro DPVAT</t>
  </si>
  <si>
    <t>Periodicidade da Troca (km)</t>
  </si>
  <si>
    <t>IPVA</t>
  </si>
  <si>
    <t>Capacidade do Reservatório (litros)</t>
  </si>
  <si>
    <t>Manutenção preventiva</t>
  </si>
  <si>
    <t>Km médio para manutenção</t>
  </si>
  <si>
    <t>Consumo (km/litro)</t>
  </si>
  <si>
    <t>Custo manutenção/Km</t>
  </si>
  <si>
    <t>Combustível (tipo)</t>
  </si>
  <si>
    <t>DPVAT (valor definido</t>
  </si>
  <si>
    <t>(salário base motorista 1.220,00; alimentação 262,00; plano de saúde 75,00)</t>
  </si>
  <si>
    <t>Encargos Sociais para optantes do Simples Nacional</t>
  </si>
  <si>
    <t>Aviso Prévio trabalhado</t>
  </si>
  <si>
    <t>Indenização (rescisão sem justa causa - 40% FGTS)</t>
  </si>
  <si>
    <t>Indenização (rescisão sem justa causa -10% FGTS)</t>
  </si>
  <si>
    <t>Transporte Escolar</t>
  </si>
  <si>
    <r>
      <t>0,90x9/120 =</t>
    </r>
    <r>
      <rPr>
        <b/>
        <sz val="11"/>
        <color indexed="8"/>
        <rFont val="Calibri"/>
        <family val="2"/>
      </rPr>
      <t xml:space="preserve"> 0,0675</t>
    </r>
  </si>
  <si>
    <r>
      <t>[(1 - (0,90 x 75/120)] x 0,12 =</t>
    </r>
    <r>
      <rPr>
        <b/>
        <sz val="11"/>
        <color indexed="8"/>
        <rFont val="Calibri"/>
        <family val="2"/>
      </rPr>
      <t xml:space="preserve"> 0,0525</t>
    </r>
  </si>
  <si>
    <t>Valor do veículo segundo tabela FIPE R$114.643,33</t>
  </si>
  <si>
    <t>Custo peças e assessórios</t>
  </si>
  <si>
    <t>IPVA (1% sobre o valor do veiculo: R$ 1146,43 )</t>
  </si>
  <si>
    <t>R$1.557,00/ R$ 788,00</t>
  </si>
  <si>
    <t>Valores das taxas do veículo segundo site da Receita Federal</t>
  </si>
  <si>
    <t xml:space="preserve">Transporte escolar para zona rural do Município de Pirapora - MG, linha Fazenda Floresta,            
"             
</t>
  </si>
  <si>
    <t xml:space="preserve">com percurso de 180 Km/ dia. Veículo - Micro ônibus. </t>
  </si>
  <si>
    <t>Transporte Micro ônibus - Fazenda Floresta</t>
  </si>
  <si>
    <t>Valores - Fazenda Floresta</t>
  </si>
  <si>
    <t xml:space="preserve">Devido as péssimas condições da estrada o </t>
  </si>
  <si>
    <t>Salário base segundo sindicatos dos motoristas de Montes Claros-MG (convenção coletiva 2015).</t>
  </si>
  <si>
    <t>consumo de combustível é maior. (Dados da SEMED)</t>
  </si>
  <si>
    <t>Observações: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</si>
</sst>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0_-;\-* #,##0.00000_-;_-* &quot;-&quot;??_-;_-@_-"/>
    <numFmt numFmtId="165" formatCode="_-* #,##0.000_-;\-* #,##0.000_-;_-* &quot;-&quot;??_-;_-@_-"/>
    <numFmt numFmtId="166" formatCode="_-* #,##0.0000_-;\-* #,##0.0000_-;_-* &quot;-&quot;??_-;_-@_-"/>
    <numFmt numFmtId="167" formatCode="_-* #,##0.000000_-;\-* #,##0.000000_-;_-* &quot;-&quot;??_-;_-@_-"/>
    <numFmt numFmtId="168" formatCode="_-* #,##0.00000_-;\-* #,##0.00000_-;_-* &quot;-&quot;?????_-;_-@_-"/>
    <numFmt numFmtId="169" formatCode="_-* #,##0_-;\-* #,##0_-;_-* &quot;-&quot;??_-;_-@_-"/>
    <numFmt numFmtId="170" formatCode="&quot;R$&quot;\ #,##0.00"/>
    <numFmt numFmtId="171" formatCode="0.000%"/>
    <numFmt numFmtId="172" formatCode="0.000000"/>
    <numFmt numFmtId="173" formatCode="0.0000"/>
    <numFmt numFmtId="174" formatCode="&quot;R$&quot;\ #,##0.0000;[Red]\-&quot;R$&quot;\ 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6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>
      <alignment/>
    </xf>
    <xf numFmtId="43" fontId="1" fillId="0" borderId="0" xfId="51" applyFont="1" applyBorder="1" applyAlignment="1" applyProtection="1">
      <alignment/>
      <protection hidden="1"/>
    </xf>
    <xf numFmtId="10" fontId="0" fillId="0" borderId="0" xfId="0" applyNumberFormat="1" applyFont="1" applyBorder="1" applyAlignment="1" applyProtection="1">
      <alignment/>
      <protection hidden="1"/>
    </xf>
    <xf numFmtId="9" fontId="1" fillId="0" borderId="0" xfId="49" applyFont="1" applyBorder="1" applyAlignment="1" applyProtection="1">
      <alignment/>
      <protection hidden="1"/>
    </xf>
    <xf numFmtId="10" fontId="1" fillId="0" borderId="0" xfId="49" applyNumberFormat="1" applyFont="1" applyBorder="1" applyAlignment="1" applyProtection="1">
      <alignment horizontal="center"/>
      <protection hidden="1"/>
    </xf>
    <xf numFmtId="10" fontId="1" fillId="0" borderId="0" xfId="49" applyNumberFormat="1" applyFont="1" applyBorder="1" applyAlignment="1" applyProtection="1">
      <alignment horizontal="right"/>
      <protection hidden="1"/>
    </xf>
    <xf numFmtId="0" fontId="47" fillId="0" borderId="0" xfId="0" applyFont="1" applyBorder="1" applyAlignment="1" applyProtection="1">
      <alignment/>
      <protection hidden="1"/>
    </xf>
    <xf numFmtId="171" fontId="1" fillId="0" borderId="0" xfId="49" applyNumberFormat="1" applyFont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4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48" fillId="34" borderId="0" xfId="0" applyFont="1" applyFill="1" applyAlignment="1" applyProtection="1">
      <alignment/>
      <protection hidden="1"/>
    </xf>
    <xf numFmtId="0" fontId="47" fillId="34" borderId="0" xfId="0" applyFont="1" applyFill="1" applyAlignment="1">
      <alignment/>
    </xf>
    <xf numFmtId="9" fontId="2" fillId="0" borderId="0" xfId="49" applyFont="1" applyBorder="1" applyAlignment="1" applyProtection="1">
      <alignment/>
      <protection hidden="1"/>
    </xf>
    <xf numFmtId="171" fontId="2" fillId="0" borderId="0" xfId="49" applyNumberFormat="1" applyFont="1" applyBorder="1" applyAlignment="1" applyProtection="1">
      <alignment horizontal="right"/>
      <protection hidden="1"/>
    </xf>
    <xf numFmtId="10" fontId="2" fillId="0" borderId="0" xfId="49" applyNumberFormat="1" applyFont="1" applyBorder="1" applyAlignment="1" applyProtection="1">
      <alignment horizontal="right"/>
      <protection hidden="1"/>
    </xf>
    <xf numFmtId="171" fontId="1" fillId="0" borderId="0" xfId="49" applyNumberFormat="1" applyFont="1" applyBorder="1" applyAlignment="1" applyProtection="1">
      <alignment/>
      <protection hidden="1"/>
    </xf>
    <xf numFmtId="43" fontId="2" fillId="0" borderId="0" xfId="5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1" fillId="0" borderId="0" xfId="49" applyNumberFormat="1" applyFont="1" applyFill="1" applyBorder="1" applyAlignment="1" applyProtection="1">
      <alignment/>
      <protection hidden="1"/>
    </xf>
    <xf numFmtId="171" fontId="2" fillId="0" borderId="0" xfId="49" applyNumberFormat="1" applyFont="1" applyFill="1" applyBorder="1" applyAlignment="1" applyProtection="1">
      <alignment/>
      <protection hidden="1"/>
    </xf>
    <xf numFmtId="171" fontId="2" fillId="0" borderId="0" xfId="49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43" fontId="2" fillId="0" borderId="0" xfId="5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2" fillId="35" borderId="0" xfId="0" applyFont="1" applyFill="1" applyAlignment="1">
      <alignment horizontal="center"/>
    </xf>
    <xf numFmtId="0" fontId="0" fillId="0" borderId="0" xfId="0" applyFont="1" applyAlignment="1" applyProtection="1">
      <alignment vertical="top" wrapText="1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/>
      <protection hidden="1"/>
    </xf>
    <xf numFmtId="0" fontId="13" fillId="0" borderId="14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14" fillId="0" borderId="12" xfId="0" applyFont="1" applyBorder="1" applyAlignment="1" applyProtection="1">
      <alignment horizontal="right"/>
      <protection hidden="1"/>
    </xf>
    <xf numFmtId="0" fontId="15" fillId="0" borderId="1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17" xfId="0" applyBorder="1" applyAlignment="1">
      <alignment/>
    </xf>
    <xf numFmtId="0" fontId="14" fillId="35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43" fontId="14" fillId="0" borderId="18" xfId="51" applyFont="1" applyBorder="1" applyAlignment="1" applyProtection="1">
      <alignment/>
      <protection hidden="1"/>
    </xf>
    <xf numFmtId="3" fontId="14" fillId="0" borderId="18" xfId="0" applyNumberFormat="1" applyFont="1" applyBorder="1" applyAlignment="1" applyProtection="1">
      <alignment/>
      <protection hidden="1"/>
    </xf>
    <xf numFmtId="43" fontId="14" fillId="35" borderId="0" xfId="51" applyFont="1" applyFill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/>
      <protection hidden="1"/>
    </xf>
    <xf numFmtId="3" fontId="14" fillId="35" borderId="0" xfId="0" applyNumberFormat="1" applyFont="1" applyFill="1" applyBorder="1" applyAlignment="1" applyProtection="1">
      <alignment horizontal="center"/>
      <protection hidden="1"/>
    </xf>
    <xf numFmtId="0" fontId="15" fillId="0" borderId="10" xfId="0" applyFont="1" applyFill="1" applyBorder="1" applyAlignment="1" applyProtection="1">
      <alignment vertical="top" wrapText="1"/>
      <protection hidden="1"/>
    </xf>
    <xf numFmtId="0" fontId="14" fillId="0" borderId="18" xfId="0" applyFont="1" applyBorder="1" applyAlignment="1" applyProtection="1">
      <alignment horizontal="right"/>
      <protection hidden="1"/>
    </xf>
    <xf numFmtId="172" fontId="14" fillId="35" borderId="0" xfId="0" applyNumberFormat="1" applyFont="1" applyFill="1" applyBorder="1" applyAlignment="1" applyProtection="1">
      <alignment horizontal="center"/>
      <protection hidden="1"/>
    </xf>
    <xf numFmtId="2" fontId="14" fillId="0" borderId="18" xfId="0" applyNumberFormat="1" applyFont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14" fillId="35" borderId="20" xfId="0" applyFont="1" applyFill="1" applyBorder="1" applyAlignment="1" applyProtection="1">
      <alignment/>
      <protection hidden="1"/>
    </xf>
    <xf numFmtId="0" fontId="0" fillId="35" borderId="20" xfId="0" applyFont="1" applyFill="1" applyBorder="1" applyAlignment="1" applyProtection="1">
      <alignment/>
      <protection hidden="1"/>
    </xf>
    <xf numFmtId="173" fontId="14" fillId="0" borderId="18" xfId="0" applyNumberFormat="1" applyFont="1" applyBorder="1" applyAlignment="1" applyProtection="1">
      <alignment/>
      <protection hidden="1"/>
    </xf>
    <xf numFmtId="2" fontId="14" fillId="35" borderId="0" xfId="0" applyNumberFormat="1" applyFont="1" applyFill="1" applyBorder="1" applyAlignment="1" applyProtection="1">
      <alignment horizontal="center"/>
      <protection hidden="1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14" fillId="0" borderId="18" xfId="0" applyFont="1" applyFill="1" applyBorder="1" applyAlignment="1" applyProtection="1">
      <alignment horizontal="right"/>
      <protection hidden="1"/>
    </xf>
    <xf numFmtId="43" fontId="14" fillId="0" borderId="18" xfId="5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4" fillId="0" borderId="18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vertical="top" wrapText="1"/>
      <protection hidden="1"/>
    </xf>
    <xf numFmtId="0" fontId="0" fillId="0" borderId="20" xfId="0" applyFont="1" applyBorder="1" applyAlignment="1" applyProtection="1">
      <alignment vertical="top" wrapText="1"/>
      <protection hidden="1"/>
    </xf>
    <xf numFmtId="43" fontId="14" fillId="0" borderId="21" xfId="51" applyFont="1" applyBorder="1" applyAlignment="1" applyProtection="1">
      <alignment/>
      <protection hidden="1"/>
    </xf>
    <xf numFmtId="0" fontId="14" fillId="0" borderId="14" xfId="0" applyFont="1" applyBorder="1" applyAlignment="1" applyProtection="1">
      <alignment/>
      <protection hidden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9" fontId="1" fillId="0" borderId="0" xfId="49" applyFont="1" applyAlignment="1" applyProtection="1">
      <alignment/>
      <protection hidden="1"/>
    </xf>
    <xf numFmtId="43" fontId="1" fillId="0" borderId="0" xfId="5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170" fontId="2" fillId="0" borderId="0" xfId="51" applyNumberFormat="1" applyFont="1" applyFill="1" applyBorder="1" applyAlignment="1" applyProtection="1">
      <alignment horizontal="right"/>
      <protection hidden="1"/>
    </xf>
    <xf numFmtId="170" fontId="4" fillId="33" borderId="0" xfId="45" applyNumberFormat="1" applyFont="1" applyFill="1" applyBorder="1" applyAlignment="1" applyProtection="1">
      <alignment horizontal="center"/>
      <protection hidden="1"/>
    </xf>
    <xf numFmtId="44" fontId="4" fillId="33" borderId="0" xfId="45" applyFont="1" applyFill="1" applyBorder="1" applyAlignment="1" applyProtection="1">
      <alignment horizontal="center"/>
      <protection hidden="1"/>
    </xf>
    <xf numFmtId="43" fontId="2" fillId="0" borderId="0" xfId="51" applyFont="1" applyBorder="1" applyAlignment="1" applyProtection="1">
      <alignment horizontal="center"/>
      <protection hidden="1"/>
    </xf>
    <xf numFmtId="9" fontId="1" fillId="0" borderId="0" xfId="49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hidden="1"/>
    </xf>
    <xf numFmtId="2" fontId="0" fillId="0" borderId="16" xfId="0" applyNumberFormat="1" applyFont="1" applyBorder="1" applyAlignment="1" applyProtection="1">
      <alignment/>
      <protection hidden="1"/>
    </xf>
    <xf numFmtId="10" fontId="2" fillId="0" borderId="0" xfId="49" applyNumberFormat="1" applyFont="1" applyBorder="1" applyAlignment="1" applyProtection="1">
      <alignment horizontal="right"/>
      <protection hidden="1"/>
    </xf>
    <xf numFmtId="2" fontId="47" fillId="0" borderId="0" xfId="0" applyNumberFormat="1" applyFont="1" applyBorder="1" applyAlignment="1" applyProtection="1">
      <alignment/>
      <protection hidden="1"/>
    </xf>
    <xf numFmtId="2" fontId="47" fillId="0" borderId="16" xfId="0" applyNumberFormat="1" applyFont="1" applyBorder="1" applyAlignment="1" applyProtection="1">
      <alignment/>
      <protection hidden="1"/>
    </xf>
    <xf numFmtId="10" fontId="1" fillId="0" borderId="0" xfId="49" applyNumberFormat="1" applyFont="1" applyBorder="1" applyAlignment="1" applyProtection="1">
      <alignment horizontal="right"/>
      <protection hidden="1"/>
    </xf>
    <xf numFmtId="170" fontId="2" fillId="0" borderId="0" xfId="51" applyNumberFormat="1" applyFont="1" applyBorder="1" applyAlignment="1" applyProtection="1">
      <alignment horizontal="right"/>
      <protection hidden="1"/>
    </xf>
    <xf numFmtId="10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3" fontId="1" fillId="0" borderId="0" xfId="51" applyFont="1" applyBorder="1" applyAlignment="1" applyProtection="1">
      <alignment horizontal="center"/>
      <protection hidden="1"/>
    </xf>
    <xf numFmtId="9" fontId="1" fillId="0" borderId="0" xfId="49" applyFont="1" applyBorder="1" applyAlignment="1" applyProtection="1">
      <alignment horizontal="left"/>
      <protection hidden="1"/>
    </xf>
    <xf numFmtId="10" fontId="0" fillId="0" borderId="0" xfId="0" applyNumberFormat="1" applyFont="1" applyBorder="1" applyAlignment="1" applyProtection="1">
      <alignment horizontal="right"/>
      <protection hidden="1"/>
    </xf>
    <xf numFmtId="0" fontId="47" fillId="34" borderId="0" xfId="0" applyFont="1" applyFill="1" applyAlignment="1">
      <alignment/>
    </xf>
    <xf numFmtId="9" fontId="2" fillId="0" borderId="0" xfId="49" applyFont="1" applyBorder="1" applyAlignment="1" applyProtection="1">
      <alignment/>
      <protection hidden="1"/>
    </xf>
    <xf numFmtId="9" fontId="0" fillId="0" borderId="0" xfId="49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170" fontId="47" fillId="34" borderId="0" xfId="0" applyNumberFormat="1" applyFont="1" applyFill="1" applyAlignment="1">
      <alignment/>
    </xf>
    <xf numFmtId="171" fontId="2" fillId="0" borderId="0" xfId="49" applyNumberFormat="1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/>
      <protection hidden="1"/>
    </xf>
    <xf numFmtId="170" fontId="10" fillId="34" borderId="0" xfId="45" applyNumberFormat="1" applyFont="1" applyFill="1" applyBorder="1" applyAlignment="1" applyProtection="1">
      <alignment horizontal="right"/>
      <protection hidden="1"/>
    </xf>
    <xf numFmtId="44" fontId="10" fillId="34" borderId="0" xfId="45" applyFont="1" applyFill="1" applyBorder="1" applyAlignment="1" applyProtection="1">
      <alignment horizontal="right"/>
      <protection hidden="1"/>
    </xf>
    <xf numFmtId="0" fontId="49" fillId="34" borderId="0" xfId="0" applyFont="1" applyFill="1" applyAlignment="1" applyProtection="1">
      <alignment/>
      <protection hidden="1"/>
    </xf>
    <xf numFmtId="170" fontId="49" fillId="34" borderId="0" xfId="0" applyNumberFormat="1" applyFont="1" applyFill="1" applyAlignment="1" applyProtection="1">
      <alignment/>
      <protection hidden="1"/>
    </xf>
    <xf numFmtId="44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 horizontal="right"/>
      <protection hidden="1"/>
    </xf>
    <xf numFmtId="0" fontId="4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3" fontId="2" fillId="0" borderId="0" xfId="51" applyFont="1" applyBorder="1" applyAlignment="1" applyProtection="1">
      <alignment horizontal="right"/>
      <protection hidden="1"/>
    </xf>
    <xf numFmtId="170" fontId="2" fillId="0" borderId="0" xfId="51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44" fontId="4" fillId="0" borderId="0" xfId="45" applyFont="1" applyBorder="1" applyAlignment="1" applyProtection="1">
      <alignment horizontal="center"/>
      <protection hidden="1"/>
    </xf>
    <xf numFmtId="173" fontId="0" fillId="0" borderId="0" xfId="0" applyNumberFormat="1" applyBorder="1" applyAlignment="1" applyProtection="1">
      <alignment horizontal="center"/>
      <protection hidden="1"/>
    </xf>
    <xf numFmtId="173" fontId="0" fillId="0" borderId="0" xfId="0" applyNumberFormat="1" applyFont="1" applyBorder="1" applyAlignment="1" applyProtection="1">
      <alignment horizontal="center"/>
      <protection hidden="1"/>
    </xf>
    <xf numFmtId="0" fontId="2" fillId="0" borderId="0" xfId="51" applyNumberFormat="1" applyFont="1" applyBorder="1" applyAlignment="1" applyProtection="1">
      <alignment horizontal="center"/>
      <protection hidden="1"/>
    </xf>
    <xf numFmtId="166" fontId="7" fillId="0" borderId="0" xfId="51" applyNumberFormat="1" applyFont="1" applyBorder="1" applyAlignment="1" applyProtection="1">
      <alignment horizontal="right"/>
      <protection hidden="1"/>
    </xf>
    <xf numFmtId="167" fontId="9" fillId="0" borderId="0" xfId="51" applyNumberFormat="1" applyFont="1" applyBorder="1" applyAlignment="1" applyProtection="1">
      <alignment horizontal="center"/>
      <protection hidden="1"/>
    </xf>
    <xf numFmtId="170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5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166" fontId="7" fillId="0" borderId="0" xfId="51" applyNumberFormat="1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68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9" fontId="7" fillId="0" borderId="0" xfId="51" applyNumberFormat="1" applyFont="1" applyBorder="1" applyAlignment="1" applyProtection="1">
      <alignment horizontal="center"/>
      <protection hidden="1"/>
    </xf>
    <xf numFmtId="43" fontId="7" fillId="0" borderId="0" xfId="51" applyNumberFormat="1" applyFont="1" applyBorder="1" applyAlignment="1" applyProtection="1">
      <alignment horizontal="center"/>
      <protection hidden="1"/>
    </xf>
    <xf numFmtId="164" fontId="9" fillId="0" borderId="0" xfId="51" applyNumberFormat="1" applyFont="1" applyBorder="1" applyAlignment="1" applyProtection="1">
      <alignment horizontal="center"/>
      <protection hidden="1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43" fontId="7" fillId="0" borderId="0" xfId="51" applyFont="1" applyBorder="1" applyAlignment="1" applyProtection="1">
      <alignment horizontal="center"/>
      <protection hidden="1"/>
    </xf>
    <xf numFmtId="164" fontId="7" fillId="0" borderId="0" xfId="51" applyNumberFormat="1" applyFont="1" applyBorder="1" applyAlignment="1" applyProtection="1">
      <alignment horizontal="center"/>
      <protection hidden="1"/>
    </xf>
    <xf numFmtId="0" fontId="47" fillId="33" borderId="0" xfId="0" applyFont="1" applyFill="1" applyBorder="1" applyAlignment="1">
      <alignment horizontal="center"/>
    </xf>
    <xf numFmtId="3" fontId="7" fillId="0" borderId="0" xfId="51" applyNumberFormat="1" applyFont="1" applyBorder="1" applyAlignment="1" applyProtection="1">
      <alignment horizontal="right"/>
      <protection hidden="1"/>
    </xf>
    <xf numFmtId="0" fontId="7" fillId="0" borderId="0" xfId="51" applyNumberFormat="1" applyFont="1" applyBorder="1" applyAlignment="1" applyProtection="1">
      <alignment horizontal="right"/>
      <protection hidden="1"/>
    </xf>
    <xf numFmtId="0" fontId="47" fillId="33" borderId="10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Border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 hidden="1"/>
    </xf>
    <xf numFmtId="14" fontId="0" fillId="0" borderId="0" xfId="0" applyNumberFormat="1" applyAlignment="1">
      <alignment/>
    </xf>
    <xf numFmtId="0" fontId="6" fillId="0" borderId="0" xfId="0" applyFont="1" applyBorder="1" applyAlignment="1" applyProtection="1">
      <alignment/>
      <protection hidden="1"/>
    </xf>
    <xf numFmtId="165" fontId="7" fillId="0" borderId="0" xfId="51" applyNumberFormat="1" applyFont="1" applyBorder="1" applyAlignment="1" applyProtection="1">
      <alignment horizontal="center"/>
      <protection hidden="1"/>
    </xf>
    <xf numFmtId="0" fontId="47" fillId="36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164" fontId="5" fillId="0" borderId="0" xfId="0" applyNumberFormat="1" applyFont="1" applyBorder="1" applyAlignment="1" applyProtection="1">
      <alignment horizontal="center"/>
      <protection hidden="1"/>
    </xf>
    <xf numFmtId="0" fontId="50" fillId="0" borderId="0" xfId="0" applyFont="1" applyAlignment="1">
      <alignment horizontal="left" vertical="top" wrapText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2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 applyProtection="1">
      <alignment horizontal="left" vertical="top" wrapText="1"/>
      <protection hidden="1"/>
    </xf>
    <xf numFmtId="0" fontId="14" fillId="0" borderId="1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vertical="top" wrapText="1"/>
      <protection hidden="1"/>
    </xf>
    <xf numFmtId="174" fontId="0" fillId="37" borderId="0" xfId="0" applyNumberFormat="1" applyFill="1" applyBorder="1" applyAlignment="1">
      <alignment/>
    </xf>
    <xf numFmtId="174" fontId="0" fillId="37" borderId="16" xfId="0" applyNumberFormat="1" applyFill="1" applyBorder="1" applyAlignment="1">
      <alignment/>
    </xf>
    <xf numFmtId="8" fontId="0" fillId="0" borderId="0" xfId="0" applyNumberFormat="1" applyBorder="1" applyAlignment="1">
      <alignment/>
    </xf>
    <xf numFmtId="8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174" fontId="0" fillId="37" borderId="20" xfId="0" applyNumberFormat="1" applyFill="1" applyBorder="1" applyAlignment="1">
      <alignment horizontal="right"/>
    </xf>
    <xf numFmtId="174" fontId="0" fillId="37" borderId="22" xfId="0" applyNumberFormat="1" applyFill="1" applyBorder="1" applyAlignment="1">
      <alignment horizontal="right"/>
    </xf>
    <xf numFmtId="0" fontId="15" fillId="0" borderId="10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/>
      <protection hidden="1"/>
    </xf>
    <xf numFmtId="44" fontId="14" fillId="38" borderId="0" xfId="45" applyFont="1" applyFill="1" applyBorder="1" applyAlignment="1" applyProtection="1">
      <alignment horizontal="center"/>
      <protection hidden="1" locked="0"/>
    </xf>
    <xf numFmtId="44" fontId="14" fillId="38" borderId="16" xfId="45" applyFont="1" applyFill="1" applyBorder="1" applyAlignment="1" applyProtection="1">
      <alignment horizontal="center"/>
      <protection hidden="1" locked="0"/>
    </xf>
    <xf numFmtId="0" fontId="14" fillId="0" borderId="10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8" fontId="14" fillId="38" borderId="0" xfId="51" applyNumberFormat="1" applyFont="1" applyFill="1" applyBorder="1" applyAlignment="1" applyProtection="1">
      <alignment horizontal="right"/>
      <protection hidden="1" locked="0"/>
    </xf>
    <xf numFmtId="43" fontId="14" fillId="38" borderId="0" xfId="51" applyFont="1" applyFill="1" applyBorder="1" applyAlignment="1" applyProtection="1">
      <alignment horizontal="right"/>
      <protection hidden="1" locked="0"/>
    </xf>
    <xf numFmtId="43" fontId="14" fillId="38" borderId="16" xfId="51" applyFont="1" applyFill="1" applyBorder="1" applyAlignment="1" applyProtection="1">
      <alignment horizontal="right"/>
      <protection hidden="1" locked="0"/>
    </xf>
    <xf numFmtId="44" fontId="14" fillId="38" borderId="0" xfId="45" applyNumberFormat="1" applyFont="1" applyFill="1" applyBorder="1" applyAlignment="1" applyProtection="1">
      <alignment horizontal="center"/>
      <protection hidden="1" locked="0"/>
    </xf>
    <xf numFmtId="44" fontId="14" fillId="38" borderId="16" xfId="45" applyNumberFormat="1" applyFont="1" applyFill="1" applyBorder="1" applyAlignment="1" applyProtection="1">
      <alignment horizontal="center"/>
      <protection hidden="1" locked="0"/>
    </xf>
    <xf numFmtId="0" fontId="12" fillId="39" borderId="0" xfId="0" applyFont="1" applyFill="1" applyAlignment="1">
      <alignment horizontal="center" vertical="top" wrapText="1"/>
    </xf>
    <xf numFmtId="0" fontId="13" fillId="0" borderId="13" xfId="0" applyFont="1" applyBorder="1" applyAlignment="1" applyProtection="1">
      <alignment horizontal="center" vertical="top" wrapText="1"/>
      <protection hidden="1"/>
    </xf>
    <xf numFmtId="0" fontId="13" fillId="0" borderId="14" xfId="0" applyFont="1" applyBorder="1" applyAlignment="1" applyProtection="1">
      <alignment horizontal="center" vertical="top" wrapText="1"/>
      <protection hidden="1"/>
    </xf>
    <xf numFmtId="0" fontId="13" fillId="0" borderId="19" xfId="0" applyFont="1" applyBorder="1" applyAlignment="1" applyProtection="1">
      <alignment horizontal="center" vertical="top" wrapText="1"/>
      <protection hidden="1"/>
    </xf>
    <xf numFmtId="0" fontId="13" fillId="0" borderId="20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22" xfId="0" applyFont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horizontal="left" vertical="top" wrapText="1"/>
      <protection hidden="1"/>
    </xf>
    <xf numFmtId="0" fontId="15" fillId="0" borderId="14" xfId="0" applyFont="1" applyFill="1" applyBorder="1" applyAlignment="1" applyProtection="1">
      <alignment horizontal="left" vertical="top" wrapText="1"/>
      <protection hidden="1"/>
    </xf>
    <xf numFmtId="0" fontId="50" fillId="0" borderId="0" xfId="0" applyFont="1" applyAlignment="1">
      <alignment vertical="top" wrapText="1"/>
    </xf>
    <xf numFmtId="0" fontId="14" fillId="0" borderId="10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170" fontId="0" fillId="37" borderId="0" xfId="0" applyNumberFormat="1" applyFont="1" applyFill="1" applyBorder="1" applyAlignment="1" applyProtection="1">
      <alignment/>
      <protection hidden="1"/>
    </xf>
    <xf numFmtId="170" fontId="0" fillId="37" borderId="16" xfId="0" applyNumberFormat="1" applyFont="1" applyFill="1" applyBorder="1" applyAlignment="1" applyProtection="1">
      <alignment/>
      <protection hidden="1"/>
    </xf>
    <xf numFmtId="44" fontId="14" fillId="35" borderId="20" xfId="45" applyFont="1" applyFill="1" applyBorder="1" applyAlignment="1" applyProtection="1">
      <alignment horizontal="center"/>
      <protection hidden="1" locked="0"/>
    </xf>
    <xf numFmtId="44" fontId="14" fillId="35" borderId="22" xfId="45" applyFont="1" applyFill="1" applyBorder="1" applyAlignment="1" applyProtection="1">
      <alignment horizontal="center"/>
      <protection hidden="1"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37">
      <selection activeCell="A77" sqref="A77:P77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0039062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"/>
      <c r="R1" s="1"/>
      <c r="S1" s="2" t="s">
        <v>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32"/>
      <c r="AG1" s="132"/>
      <c r="AH1" s="132"/>
    </row>
    <row r="2" spans="4:34" ht="18.75">
      <c r="D2" s="169" t="s">
        <v>152</v>
      </c>
      <c r="E2" s="169"/>
      <c r="F2" s="169"/>
      <c r="G2" s="169"/>
      <c r="H2" s="169"/>
      <c r="I2" s="169"/>
      <c r="J2" s="169"/>
      <c r="K2" s="169"/>
      <c r="Q2" s="1"/>
      <c r="R2" s="1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</row>
    <row r="3" spans="1:34" ht="15.75">
      <c r="A3" s="144" t="s">
        <v>2</v>
      </c>
      <c r="B3" s="114"/>
      <c r="C3" s="114"/>
      <c r="D3" s="114"/>
      <c r="E3" s="114"/>
      <c r="F3" s="147" t="s">
        <v>3</v>
      </c>
      <c r="G3" s="147"/>
      <c r="H3" s="147"/>
      <c r="I3" s="147"/>
      <c r="Q3" s="1"/>
      <c r="R3" s="1"/>
      <c r="S3" s="3"/>
      <c r="T3" s="5" t="s">
        <v>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0"/>
      <c r="AG3" s="170"/>
      <c r="AH3" s="170"/>
    </row>
    <row r="4" spans="1:34" ht="15">
      <c r="A4" s="144" t="s">
        <v>5</v>
      </c>
      <c r="B4" s="114"/>
      <c r="C4" s="114"/>
      <c r="D4" s="114"/>
      <c r="E4" s="114"/>
      <c r="F4" s="147" t="s">
        <v>3</v>
      </c>
      <c r="G4" s="147"/>
      <c r="H4" s="147"/>
      <c r="I4" s="147"/>
      <c r="Q4" s="1"/>
      <c r="R4" s="1"/>
      <c r="S4" s="6"/>
      <c r="T4" s="6"/>
      <c r="U4" s="166" t="s">
        <v>6</v>
      </c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53">
        <v>5</v>
      </c>
      <c r="AG4" s="153"/>
      <c r="AH4" s="153"/>
    </row>
    <row r="5" spans="1:34" ht="15">
      <c r="A5" s="144" t="s">
        <v>7</v>
      </c>
      <c r="B5" s="114"/>
      <c r="C5" s="114"/>
      <c r="D5" s="114"/>
      <c r="E5" s="114"/>
      <c r="F5" s="145"/>
      <c r="G5" s="145"/>
      <c r="H5" s="145"/>
      <c r="I5" s="145"/>
      <c r="J5" s="145"/>
      <c r="K5" s="145"/>
      <c r="Q5" s="1"/>
      <c r="R5" s="1"/>
      <c r="S5" s="6"/>
      <c r="T5" s="6"/>
      <c r="U5" s="166" t="s">
        <v>8</v>
      </c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7">
        <v>2.72</v>
      </c>
      <c r="AG5" s="167"/>
      <c r="AH5" s="167"/>
    </row>
    <row r="6" spans="17:34" ht="15">
      <c r="Q6" s="1"/>
      <c r="R6" s="1"/>
      <c r="S6" s="7"/>
      <c r="T6" s="7"/>
      <c r="U6" s="163" t="s">
        <v>9</v>
      </c>
      <c r="V6" s="163"/>
      <c r="W6" s="3"/>
      <c r="X6" s="3"/>
      <c r="Y6" s="3"/>
      <c r="Z6" s="3"/>
      <c r="AA6" s="3"/>
      <c r="AB6" s="3"/>
      <c r="AC6" s="3"/>
      <c r="AD6" s="3"/>
      <c r="AE6" s="3"/>
      <c r="AF6" s="150">
        <f>(AF5/AF4)</f>
        <v>0.544</v>
      </c>
      <c r="AG6" s="150"/>
      <c r="AH6" s="150"/>
    </row>
    <row r="7" spans="1:34" ht="15.75">
      <c r="A7" s="158" t="s">
        <v>10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9"/>
      <c r="Q7" s="1"/>
      <c r="R7" s="1"/>
      <c r="S7" s="3"/>
      <c r="T7" s="5" t="s">
        <v>11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64"/>
      <c r="AG7" s="164"/>
      <c r="AH7" s="164"/>
    </row>
    <row r="8" spans="1:34" ht="15">
      <c r="A8" s="144" t="s">
        <v>12</v>
      </c>
      <c r="B8" s="114"/>
      <c r="C8" s="114"/>
      <c r="D8" s="114"/>
      <c r="E8" s="114"/>
      <c r="F8" s="165"/>
      <c r="G8" s="145"/>
      <c r="H8" s="145"/>
      <c r="Q8" s="1"/>
      <c r="R8" s="1"/>
      <c r="S8" s="3"/>
      <c r="T8" s="3"/>
      <c r="U8" s="3" t="s">
        <v>13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143">
        <v>0.0008</v>
      </c>
      <c r="AG8" s="143"/>
      <c r="AH8" s="143"/>
    </row>
    <row r="9" spans="1:34" ht="15">
      <c r="A9" s="144" t="s">
        <v>14</v>
      </c>
      <c r="B9" s="114"/>
      <c r="C9" s="114"/>
      <c r="D9" s="114"/>
      <c r="E9" s="114"/>
      <c r="F9" s="162" t="s">
        <v>15</v>
      </c>
      <c r="G9" s="162"/>
      <c r="H9" s="162"/>
      <c r="I9" s="162"/>
      <c r="Q9" s="1"/>
      <c r="R9" s="1"/>
      <c r="S9" s="3"/>
      <c r="T9" s="3"/>
      <c r="U9" s="3" t="s">
        <v>16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153">
        <v>13.08</v>
      </c>
      <c r="AG9" s="153"/>
      <c r="AH9" s="153"/>
    </row>
    <row r="10" spans="1:34" ht="15">
      <c r="A10" s="144" t="s">
        <v>17</v>
      </c>
      <c r="B10" s="114"/>
      <c r="C10" s="114"/>
      <c r="D10" s="114"/>
      <c r="E10" s="114"/>
      <c r="F10" s="145">
        <v>2015</v>
      </c>
      <c r="G10" s="145"/>
      <c r="H10" s="145"/>
      <c r="Q10" s="1"/>
      <c r="R10" s="1"/>
      <c r="S10" s="3"/>
      <c r="T10" s="3"/>
      <c r="U10" s="124" t="s">
        <v>9</v>
      </c>
      <c r="V10" s="124"/>
      <c r="W10" s="3"/>
      <c r="X10" s="3"/>
      <c r="Y10" s="3"/>
      <c r="Z10" s="3"/>
      <c r="AA10" s="3"/>
      <c r="AB10" s="3"/>
      <c r="AC10" s="3"/>
      <c r="AD10" s="3"/>
      <c r="AE10" s="3"/>
      <c r="AF10" s="150">
        <f>(AF8*AF9)</f>
        <v>0.010464000000000001</v>
      </c>
      <c r="AG10" s="150"/>
      <c r="AH10" s="150"/>
    </row>
    <row r="11" spans="1:34" ht="15.75">
      <c r="A11" s="144" t="s">
        <v>18</v>
      </c>
      <c r="B11" s="114"/>
      <c r="C11" s="114"/>
      <c r="D11" s="114"/>
      <c r="E11" s="114"/>
      <c r="F11" s="145">
        <v>10</v>
      </c>
      <c r="G11" s="145"/>
      <c r="H11" s="145"/>
      <c r="I11" s="145"/>
      <c r="Q11" s="1"/>
      <c r="R11" s="1"/>
      <c r="S11" s="3"/>
      <c r="T11" s="5" t="s">
        <v>19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38"/>
      <c r="AG11" s="138"/>
      <c r="AH11" s="138"/>
    </row>
    <row r="12" spans="17:34" ht="15">
      <c r="Q12" s="1"/>
      <c r="R12" s="1"/>
      <c r="S12" s="3"/>
      <c r="T12" s="3"/>
      <c r="U12" s="107" t="s">
        <v>20</v>
      </c>
      <c r="V12" s="107"/>
      <c r="W12" s="107"/>
      <c r="X12" s="107"/>
      <c r="Y12" s="107"/>
      <c r="Z12" s="107"/>
      <c r="AA12" s="107"/>
      <c r="AB12" s="107"/>
      <c r="AC12" s="3"/>
      <c r="AD12" s="3"/>
      <c r="AE12" s="3"/>
      <c r="AF12" s="156">
        <v>130000</v>
      </c>
      <c r="AG12" s="157"/>
      <c r="AH12" s="157"/>
    </row>
    <row r="13" spans="1:34" ht="15">
      <c r="A13" s="158" t="s">
        <v>21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9"/>
      <c r="Q13" s="1"/>
      <c r="R13" s="1"/>
      <c r="S13" s="3"/>
      <c r="T13" s="3"/>
      <c r="U13" s="128" t="s">
        <v>22</v>
      </c>
      <c r="V13" s="128"/>
      <c r="W13" s="128"/>
      <c r="X13" s="128"/>
      <c r="Y13" s="128"/>
      <c r="Z13" s="128"/>
      <c r="AA13" s="128"/>
      <c r="AB13" s="128"/>
      <c r="AC13" s="3"/>
      <c r="AD13" s="3"/>
      <c r="AE13" s="3"/>
      <c r="AF13" s="157">
        <v>6</v>
      </c>
      <c r="AG13" s="157"/>
      <c r="AH13" s="157"/>
    </row>
    <row r="14" spans="1:34" ht="15">
      <c r="A14" s="151" t="s">
        <v>150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52"/>
      <c r="Q14" s="1"/>
      <c r="R14" s="1"/>
      <c r="S14" s="3"/>
      <c r="T14" s="3"/>
      <c r="U14" s="107" t="s">
        <v>23</v>
      </c>
      <c r="V14" s="107"/>
      <c r="W14" s="107"/>
      <c r="X14" s="107"/>
      <c r="Y14" s="107"/>
      <c r="Z14" s="107"/>
      <c r="AA14" s="107"/>
      <c r="AB14" s="107"/>
      <c r="AC14" s="3"/>
      <c r="AD14" s="3"/>
      <c r="AE14" s="3"/>
      <c r="AF14" s="153">
        <v>740.75</v>
      </c>
      <c r="AG14" s="153"/>
      <c r="AH14" s="153"/>
    </row>
    <row r="15" spans="1:34" ht="15">
      <c r="A15" s="160" t="s">
        <v>151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1"/>
      <c r="Q15" s="1"/>
      <c r="R15" s="1"/>
      <c r="S15" s="3"/>
      <c r="T15" s="3"/>
      <c r="U15" s="107" t="s">
        <v>24</v>
      </c>
      <c r="V15" s="107"/>
      <c r="W15" s="107"/>
      <c r="X15" s="107"/>
      <c r="Y15" s="107"/>
      <c r="Z15" s="107"/>
      <c r="AA15" s="107"/>
      <c r="AB15" s="107"/>
      <c r="AC15" s="3"/>
      <c r="AD15" s="3"/>
      <c r="AE15" s="3"/>
      <c r="AF15" s="154">
        <v>0</v>
      </c>
      <c r="AG15" s="154"/>
      <c r="AH15" s="154"/>
    </row>
    <row r="16" spans="1:34" ht="15">
      <c r="A16" s="155" t="s">
        <v>25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3"/>
      <c r="R16" s="1"/>
      <c r="S16" s="3"/>
      <c r="T16" s="3"/>
      <c r="U16" s="107" t="s">
        <v>26</v>
      </c>
      <c r="V16" s="107"/>
      <c r="W16" s="107"/>
      <c r="X16" s="107"/>
      <c r="Y16" s="107"/>
      <c r="Z16" s="107"/>
      <c r="AA16" s="107"/>
      <c r="AB16" s="107"/>
      <c r="AC16" s="3"/>
      <c r="AD16" s="3"/>
      <c r="AE16" s="3"/>
      <c r="AF16" s="154">
        <v>0</v>
      </c>
      <c r="AG16" s="154"/>
      <c r="AH16" s="154"/>
    </row>
    <row r="17" spans="1:34" ht="15">
      <c r="A17" s="144" t="s">
        <v>27</v>
      </c>
      <c r="B17" s="114"/>
      <c r="C17" s="114"/>
      <c r="D17" s="114"/>
      <c r="E17" s="114"/>
      <c r="F17" s="114"/>
      <c r="G17" s="114"/>
      <c r="H17" s="145" t="s">
        <v>142</v>
      </c>
      <c r="I17" s="145"/>
      <c r="J17" s="145"/>
      <c r="K17" s="145"/>
      <c r="Q17" s="3"/>
      <c r="R17" s="1"/>
      <c r="S17" s="3"/>
      <c r="T17" s="3"/>
      <c r="U17" s="107" t="s">
        <v>29</v>
      </c>
      <c r="V17" s="107"/>
      <c r="W17" s="107"/>
      <c r="X17" s="107"/>
      <c r="Y17" s="107"/>
      <c r="Z17" s="107"/>
      <c r="AA17" s="107"/>
      <c r="AB17" s="107"/>
      <c r="AC17" s="3"/>
      <c r="AD17" s="3"/>
      <c r="AE17" s="3"/>
      <c r="AF17" s="149">
        <v>584.66</v>
      </c>
      <c r="AG17" s="149"/>
      <c r="AH17" s="149"/>
    </row>
    <row r="18" spans="1:34" ht="15">
      <c r="A18" s="144" t="s">
        <v>30</v>
      </c>
      <c r="B18" s="114"/>
      <c r="C18" s="114"/>
      <c r="D18" s="114"/>
      <c r="E18" s="114"/>
      <c r="F18" s="114"/>
      <c r="G18" s="114"/>
      <c r="H18" s="145" t="s">
        <v>148</v>
      </c>
      <c r="I18" s="145"/>
      <c r="J18" s="145"/>
      <c r="K18" s="145"/>
      <c r="Q18" s="1"/>
      <c r="R18" s="1"/>
      <c r="S18" s="3"/>
      <c r="T18" s="3"/>
      <c r="U18" s="124" t="s">
        <v>9</v>
      </c>
      <c r="V18" s="124"/>
      <c r="W18" s="3"/>
      <c r="X18" s="3"/>
      <c r="Y18" s="3"/>
      <c r="Z18" s="3"/>
      <c r="AA18" s="3"/>
      <c r="AB18" s="3"/>
      <c r="AC18" s="3"/>
      <c r="AD18" s="3"/>
      <c r="AE18" s="3"/>
      <c r="AF18" s="150">
        <f>(SUM(AF14:AH17)*AF13)/AF12</f>
        <v>0.061172769230769225</v>
      </c>
      <c r="AG18" s="150"/>
      <c r="AH18" s="150"/>
    </row>
    <row r="19" spans="1:34" ht="15.75">
      <c r="A19" s="144" t="s">
        <v>31</v>
      </c>
      <c r="B19" s="114"/>
      <c r="C19" s="114"/>
      <c r="D19" s="114"/>
      <c r="E19" s="114"/>
      <c r="F19" s="114"/>
      <c r="G19" s="114"/>
      <c r="H19" s="145" t="s">
        <v>28</v>
      </c>
      <c r="I19" s="145"/>
      <c r="J19" s="145"/>
      <c r="K19" s="145"/>
      <c r="Q19" s="1"/>
      <c r="R19" s="1"/>
      <c r="S19" s="3"/>
      <c r="T19" s="5" t="s">
        <v>32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46"/>
      <c r="AG19" s="146"/>
      <c r="AH19" s="146"/>
    </row>
    <row r="20" spans="1:34" ht="15">
      <c r="A20" s="144" t="s">
        <v>33</v>
      </c>
      <c r="B20" s="114"/>
      <c r="C20" s="114"/>
      <c r="D20" s="114"/>
      <c r="E20" s="114"/>
      <c r="F20" s="114"/>
      <c r="G20" s="114"/>
      <c r="H20" s="147">
        <v>2015</v>
      </c>
      <c r="I20" s="147"/>
      <c r="J20" s="147"/>
      <c r="K20" s="147"/>
      <c r="Q20" s="1"/>
      <c r="R20" s="1"/>
      <c r="S20" s="3"/>
      <c r="T20" s="3"/>
      <c r="U20" s="3" t="s">
        <v>34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148">
        <v>3960</v>
      </c>
      <c r="AG20" s="148"/>
      <c r="AH20" s="148"/>
    </row>
    <row r="21" spans="17:34" ht="15">
      <c r="Q21" s="1"/>
      <c r="R21" s="1"/>
      <c r="S21" s="3"/>
      <c r="T21" s="3"/>
      <c r="U21" s="3" t="s">
        <v>35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137">
        <v>0.1389</v>
      </c>
      <c r="AG21" s="137"/>
      <c r="AH21" s="137"/>
    </row>
    <row r="22" spans="1:34" ht="18.75">
      <c r="A22" s="2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32"/>
      <c r="O22" s="132"/>
      <c r="P22" s="132"/>
      <c r="Q22" s="1"/>
      <c r="R22" s="1"/>
      <c r="S22" s="88"/>
      <c r="T22" s="88"/>
      <c r="U22" s="141" t="s">
        <v>146</v>
      </c>
      <c r="V22" s="142"/>
      <c r="W22" s="142"/>
      <c r="X22" s="142"/>
      <c r="Y22" s="142"/>
      <c r="Z22" s="142"/>
      <c r="AA22" s="142"/>
      <c r="AB22" s="142"/>
      <c r="AC22" s="88"/>
      <c r="AD22" s="88"/>
      <c r="AE22" s="88"/>
      <c r="AF22" s="143">
        <v>0.1146</v>
      </c>
      <c r="AG22" s="143"/>
      <c r="AH22" s="143"/>
    </row>
    <row r="23" spans="1:34" ht="18.75">
      <c r="A23" s="2"/>
      <c r="B23" s="3" t="s">
        <v>37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39">
        <v>114643.33</v>
      </c>
      <c r="O23" s="139"/>
      <c r="P23" s="139"/>
      <c r="Q23" s="1"/>
      <c r="R23" s="1"/>
      <c r="S23" s="3"/>
      <c r="T23" s="3"/>
      <c r="U23" s="127" t="s">
        <v>9</v>
      </c>
      <c r="V23" s="132"/>
      <c r="W23" s="3"/>
      <c r="X23" s="3"/>
      <c r="Y23" s="3"/>
      <c r="Z23" s="3"/>
      <c r="AA23" s="3"/>
      <c r="AB23" s="3"/>
      <c r="AC23" s="3"/>
      <c r="AD23" s="3"/>
      <c r="AE23" s="3"/>
      <c r="AF23" s="138">
        <f>SUM(AF21:AH22)</f>
        <v>0.2535</v>
      </c>
      <c r="AG23" s="138"/>
      <c r="AH23" s="138"/>
    </row>
    <row r="24" spans="1:34" ht="15.75">
      <c r="A24" s="3"/>
      <c r="B24" s="5" t="s">
        <v>39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9"/>
      <c r="N24" s="132"/>
      <c r="O24" s="132"/>
      <c r="P24" s="132"/>
      <c r="Q24" s="1"/>
      <c r="R24" s="1"/>
      <c r="S24" s="3"/>
      <c r="T24" s="5" t="s">
        <v>38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3"/>
      <c r="B25" s="3"/>
      <c r="C25" s="10" t="s">
        <v>41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11"/>
      <c r="O25" s="11"/>
      <c r="P25" s="11"/>
      <c r="Q25" s="1"/>
      <c r="R25" s="1"/>
      <c r="S25" s="3"/>
      <c r="T25" s="5"/>
      <c r="U25" s="3" t="s">
        <v>40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140">
        <f>SUM(AF6,AF10,AF18,AF23)</f>
        <v>0.8691367692307692</v>
      </c>
      <c r="AG25" s="140"/>
      <c r="AH25" s="140"/>
    </row>
    <row r="26" spans="1:34" ht="15.75">
      <c r="A26" s="3"/>
      <c r="B26" s="3"/>
      <c r="C26" s="132" t="s">
        <v>43</v>
      </c>
      <c r="D26" s="132"/>
      <c r="E26" s="132"/>
      <c r="F26" s="132" t="s">
        <v>44</v>
      </c>
      <c r="G26" s="132"/>
      <c r="H26" s="132"/>
      <c r="I26" s="132" t="s">
        <v>45</v>
      </c>
      <c r="J26" s="132"/>
      <c r="K26" s="132"/>
      <c r="L26" s="132"/>
      <c r="M26" s="132"/>
      <c r="N26" s="132"/>
      <c r="O26" s="132"/>
      <c r="P26" s="132"/>
      <c r="Q26" s="1"/>
      <c r="R26" s="1"/>
      <c r="S26" s="3"/>
      <c r="T26" s="5"/>
      <c r="U26" s="3" t="s">
        <v>42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136">
        <v>180</v>
      </c>
      <c r="AG26" s="136"/>
      <c r="AH26" s="136"/>
    </row>
    <row r="27" spans="1:34" ht="15.75">
      <c r="A27" s="3"/>
      <c r="B27" s="3"/>
      <c r="C27" s="132">
        <v>2009</v>
      </c>
      <c r="D27" s="132"/>
      <c r="E27" s="132"/>
      <c r="F27" s="127">
        <v>6</v>
      </c>
      <c r="G27" s="132"/>
      <c r="H27" s="132"/>
      <c r="I27" s="134">
        <v>0.0675</v>
      </c>
      <c r="J27" s="135"/>
      <c r="K27" s="135"/>
      <c r="L27" s="135"/>
      <c r="M27" s="135"/>
      <c r="N27" s="130">
        <f>(I27*N23)/12</f>
        <v>644.86873125</v>
      </c>
      <c r="O27" s="130"/>
      <c r="P27" s="130"/>
      <c r="Q27" s="1"/>
      <c r="R27" s="1"/>
      <c r="S27" s="3"/>
      <c r="T27" s="5"/>
      <c r="U27" s="12" t="s">
        <v>46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136">
        <v>22</v>
      </c>
      <c r="AG27" s="136"/>
      <c r="AH27" s="136"/>
    </row>
    <row r="28" spans="1:34" ht="15.75">
      <c r="A28" s="3"/>
      <c r="B28" s="5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32"/>
      <c r="O28" s="132"/>
      <c r="P28" s="132"/>
      <c r="Q28" s="1"/>
      <c r="R28" s="1"/>
      <c r="S28" s="3"/>
      <c r="T28" s="5"/>
      <c r="U28" s="3" t="s">
        <v>47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136">
        <f>AF27*AF26</f>
        <v>3960</v>
      </c>
      <c r="AG28" s="136"/>
      <c r="AH28" s="136"/>
    </row>
    <row r="29" spans="1:34" ht="15">
      <c r="A29" s="3"/>
      <c r="B29" s="3"/>
      <c r="C29" s="10" t="s">
        <v>49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132"/>
      <c r="O29" s="132"/>
      <c r="P29" s="132"/>
      <c r="Q29" s="1"/>
      <c r="R29" s="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5.75">
      <c r="A30" s="3"/>
      <c r="B30" s="3"/>
      <c r="C30" s="132" t="s">
        <v>43</v>
      </c>
      <c r="D30" s="132"/>
      <c r="E30" s="132"/>
      <c r="F30" s="132" t="s">
        <v>44</v>
      </c>
      <c r="G30" s="132"/>
      <c r="H30" s="132"/>
      <c r="I30" s="132" t="s">
        <v>45</v>
      </c>
      <c r="J30" s="132"/>
      <c r="K30" s="132"/>
      <c r="L30" s="132"/>
      <c r="M30" s="132"/>
      <c r="N30" s="132"/>
      <c r="O30" s="132"/>
      <c r="P30" s="132"/>
      <c r="Q30" s="1"/>
      <c r="R30" s="1"/>
      <c r="S30" s="13"/>
      <c r="T30" s="3"/>
      <c r="U30" s="5" t="s">
        <v>50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133">
        <f>(AF25*AF28)</f>
        <v>3441.781606153846</v>
      </c>
      <c r="AG30" s="133"/>
      <c r="AH30" s="133"/>
    </row>
    <row r="31" spans="1:34" ht="15">
      <c r="A31" s="3"/>
      <c r="B31" s="3"/>
      <c r="C31" s="132">
        <v>2009</v>
      </c>
      <c r="D31" s="132"/>
      <c r="E31" s="132"/>
      <c r="F31" s="127">
        <v>6</v>
      </c>
      <c r="G31" s="132"/>
      <c r="H31" s="132"/>
      <c r="I31" s="127">
        <v>0.0525</v>
      </c>
      <c r="J31" s="132"/>
      <c r="K31" s="132"/>
      <c r="L31" s="132"/>
      <c r="M31" s="132"/>
      <c r="N31" s="130">
        <f>(I31*N23)/12</f>
        <v>501.56456875</v>
      </c>
      <c r="O31" s="130"/>
      <c r="P31" s="130"/>
      <c r="Q31" s="1"/>
      <c r="R31" s="1"/>
      <c r="S31" s="1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.75">
      <c r="A32" s="3"/>
      <c r="B32" s="5" t="s">
        <v>51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32"/>
      <c r="O32" s="132"/>
      <c r="P32" s="132"/>
      <c r="Q32" s="14"/>
      <c r="R32" s="15"/>
      <c r="S32" s="16"/>
      <c r="T32" s="123" t="s">
        <v>52</v>
      </c>
      <c r="U32" s="123"/>
      <c r="V32" s="123"/>
      <c r="W32" s="123"/>
      <c r="X32" s="123"/>
      <c r="Y32" s="123"/>
      <c r="Z32" s="17"/>
      <c r="AA32" s="17"/>
      <c r="AB32" s="17"/>
      <c r="AC32" s="17"/>
      <c r="AD32" s="17"/>
      <c r="AE32" s="17"/>
      <c r="AF32" s="122">
        <f>AF30</f>
        <v>3441.781606153846</v>
      </c>
      <c r="AG32" s="123"/>
      <c r="AH32" s="123"/>
    </row>
    <row r="33" spans="1:19" ht="15">
      <c r="A33" s="3"/>
      <c r="B33" s="3"/>
      <c r="C33" s="10" t="s">
        <v>53</v>
      </c>
      <c r="D33" s="3"/>
      <c r="E33" s="3"/>
      <c r="F33" s="124" t="s">
        <v>54</v>
      </c>
      <c r="G33" s="124"/>
      <c r="H33" s="3"/>
      <c r="I33" s="3"/>
      <c r="J33" s="125" t="s">
        <v>55</v>
      </c>
      <c r="K33" s="125"/>
      <c r="L33" s="125"/>
      <c r="M33" s="125"/>
      <c r="N33" s="126" t="s">
        <v>56</v>
      </c>
      <c r="O33" s="126"/>
      <c r="P33" s="126"/>
      <c r="Q33" s="1"/>
      <c r="R33" s="1"/>
      <c r="S33" s="13"/>
    </row>
    <row r="34" spans="1:34" ht="15.75">
      <c r="A34" s="3"/>
      <c r="B34" s="3"/>
      <c r="C34" s="3"/>
      <c r="D34" s="127" t="s">
        <v>57</v>
      </c>
      <c r="E34" s="127"/>
      <c r="F34" s="107">
        <v>1</v>
      </c>
      <c r="G34" s="107"/>
      <c r="H34" s="3"/>
      <c r="I34" s="3"/>
      <c r="J34" s="3"/>
      <c r="K34" s="3"/>
      <c r="L34" s="3"/>
      <c r="M34" s="3"/>
      <c r="N34" s="108">
        <v>1557</v>
      </c>
      <c r="O34" s="108"/>
      <c r="P34" s="108"/>
      <c r="Q34" s="1"/>
      <c r="R34" s="1"/>
      <c r="S34" s="13"/>
      <c r="T34" s="5" t="s">
        <v>58</v>
      </c>
      <c r="U34" s="1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  <c r="AH34" s="18"/>
    </row>
    <row r="35" spans="1:34" ht="15">
      <c r="A35" s="3"/>
      <c r="B35" s="3"/>
      <c r="C35" s="3"/>
      <c r="D35" s="127" t="s">
        <v>59</v>
      </c>
      <c r="E35" s="127"/>
      <c r="F35" s="107">
        <v>1</v>
      </c>
      <c r="G35" s="107"/>
      <c r="H35" s="3"/>
      <c r="I35" s="3"/>
      <c r="J35" s="3"/>
      <c r="K35" s="3"/>
      <c r="L35" s="3"/>
      <c r="M35" s="3"/>
      <c r="N35" s="108">
        <v>788</v>
      </c>
      <c r="O35" s="108"/>
      <c r="P35" s="108"/>
      <c r="Q35" s="1"/>
      <c r="R35" s="1"/>
      <c r="S35" s="13"/>
      <c r="T35" s="3"/>
      <c r="U35" s="3" t="s">
        <v>60</v>
      </c>
      <c r="V35" s="13"/>
      <c r="W35" s="3"/>
      <c r="X35" s="3"/>
      <c r="Y35" s="3"/>
      <c r="Z35" s="3"/>
      <c r="AA35" s="3"/>
      <c r="AB35" s="3"/>
      <c r="AC35" s="3"/>
      <c r="AD35" s="3"/>
      <c r="AE35" s="3"/>
      <c r="AF35" s="105">
        <f>SUM(N77,AF32)</f>
        <v>7910.463736709401</v>
      </c>
      <c r="AG35" s="129"/>
      <c r="AH35" s="129"/>
    </row>
    <row r="36" spans="1:3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30">
        <f>SUM(N34:P35)</f>
        <v>2345</v>
      </c>
      <c r="O36" s="130"/>
      <c r="P36" s="130"/>
      <c r="Q36" s="1"/>
      <c r="R36" s="1"/>
      <c r="S36" s="13"/>
      <c r="T36" s="3"/>
      <c r="U36" s="128" t="s">
        <v>61</v>
      </c>
      <c r="V36" s="128"/>
      <c r="W36" s="128"/>
      <c r="X36" s="3"/>
      <c r="Y36" s="3"/>
      <c r="Z36" s="3"/>
      <c r="AA36" s="3"/>
      <c r="AB36" s="3"/>
      <c r="AC36" s="3"/>
      <c r="AD36" s="3"/>
      <c r="AE36" s="19">
        <v>0.05</v>
      </c>
      <c r="AF36" s="108">
        <f>(AF$35*AE36)</f>
        <v>395.5231868354701</v>
      </c>
      <c r="AG36" s="108"/>
      <c r="AH36" s="108"/>
    </row>
    <row r="37" spans="1:34" ht="15">
      <c r="A37" s="3"/>
      <c r="B37" s="3"/>
      <c r="C37" s="131" t="s">
        <v>138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08"/>
      <c r="O37" s="108"/>
      <c r="P37" s="108"/>
      <c r="Q37" s="1"/>
      <c r="R37" s="1"/>
      <c r="S37" s="13"/>
      <c r="T37" s="3"/>
      <c r="U37" s="128" t="s">
        <v>62</v>
      </c>
      <c r="V37" s="128"/>
      <c r="W37" s="128"/>
      <c r="X37" s="3"/>
      <c r="Y37" s="3"/>
      <c r="Z37" s="3"/>
      <c r="AA37" s="3"/>
      <c r="AB37" s="3"/>
      <c r="AC37" s="3"/>
      <c r="AD37" s="3"/>
      <c r="AE37" s="19">
        <v>0.1</v>
      </c>
      <c r="AF37" s="108">
        <f>(AF$35*AE37)</f>
        <v>791.0463736709402</v>
      </c>
      <c r="AG37" s="108"/>
      <c r="AH37" s="108"/>
    </row>
    <row r="38" spans="1:34" ht="15">
      <c r="A38" s="3"/>
      <c r="B38" s="3"/>
      <c r="C38" s="3"/>
      <c r="D38" s="10" t="s">
        <v>63</v>
      </c>
      <c r="E38" s="20"/>
      <c r="F38" s="3"/>
      <c r="G38" s="3"/>
      <c r="H38" s="3"/>
      <c r="I38" s="3"/>
      <c r="J38" s="3"/>
      <c r="K38" s="3"/>
      <c r="L38" s="3"/>
      <c r="M38" s="3"/>
      <c r="N38" s="108"/>
      <c r="O38" s="108"/>
      <c r="P38" s="108"/>
      <c r="Q38" s="1"/>
      <c r="R38" s="1"/>
      <c r="S38" s="13"/>
      <c r="T38" s="3"/>
      <c r="U38" s="128" t="s">
        <v>64</v>
      </c>
      <c r="V38" s="128"/>
      <c r="W38" s="128"/>
      <c r="X38" s="3"/>
      <c r="Y38" s="3"/>
      <c r="Z38" s="3"/>
      <c r="AA38" s="3"/>
      <c r="AB38" s="3"/>
      <c r="AC38" s="3"/>
      <c r="AD38" s="21"/>
      <c r="AE38" s="22">
        <v>0.0821</v>
      </c>
      <c r="AF38" s="108">
        <f>(AF$35*AE38)</f>
        <v>649.4490727838419</v>
      </c>
      <c r="AG38" s="108"/>
      <c r="AH38" s="108"/>
    </row>
    <row r="39" spans="1:34" ht="15">
      <c r="A39" s="3"/>
      <c r="B39" s="3"/>
      <c r="C39" s="3"/>
      <c r="D39" s="3"/>
      <c r="E39" s="114" t="s">
        <v>65</v>
      </c>
      <c r="F39" s="114"/>
      <c r="G39" s="114"/>
      <c r="H39" s="114"/>
      <c r="I39" s="3"/>
      <c r="J39" s="113">
        <v>0</v>
      </c>
      <c r="K39" s="113"/>
      <c r="L39" s="113"/>
      <c r="M39" s="113"/>
      <c r="N39" s="108">
        <f>(N$36*J39)</f>
        <v>0</v>
      </c>
      <c r="O39" s="108"/>
      <c r="P39" s="108"/>
      <c r="Q39" s="1"/>
      <c r="R39" s="1"/>
      <c r="S39" s="13"/>
      <c r="T39" s="3"/>
      <c r="U39" s="23" t="s">
        <v>66</v>
      </c>
      <c r="V39" s="23"/>
      <c r="W39" s="23"/>
      <c r="X39" s="3"/>
      <c r="Y39" s="3"/>
      <c r="Z39" s="3"/>
      <c r="AA39" s="3"/>
      <c r="AB39" s="3"/>
      <c r="AC39" s="3"/>
      <c r="AD39" s="24"/>
      <c r="AE39" s="32">
        <f>SUM(AE36:AE38)</f>
        <v>0.23210000000000003</v>
      </c>
      <c r="AF39" s="105">
        <f>SUM(AF36:AH38)</f>
        <v>1836.0186332902522</v>
      </c>
      <c r="AG39" s="105"/>
      <c r="AH39" s="105"/>
    </row>
    <row r="40" spans="1:34" ht="15">
      <c r="A40" s="3"/>
      <c r="B40" s="3"/>
      <c r="C40" s="3"/>
      <c r="D40" s="3"/>
      <c r="E40" s="114" t="s">
        <v>67</v>
      </c>
      <c r="F40" s="114"/>
      <c r="G40" s="114"/>
      <c r="H40" s="114"/>
      <c r="I40" s="3"/>
      <c r="J40" s="113">
        <v>0</v>
      </c>
      <c r="K40" s="113"/>
      <c r="L40" s="113"/>
      <c r="M40" s="113"/>
      <c r="N40" s="108">
        <f aca="true" t="shared" si="0" ref="N40:N46">(N$36*J40)</f>
        <v>0</v>
      </c>
      <c r="O40" s="108"/>
      <c r="P40" s="108"/>
      <c r="Q40" s="1"/>
      <c r="R40" s="1"/>
      <c r="S40" s="13"/>
      <c r="T40" s="3"/>
      <c r="U40" s="3"/>
      <c r="V40" s="10"/>
      <c r="W40" s="3"/>
      <c r="X40" s="3"/>
      <c r="Y40" s="3"/>
      <c r="Z40" s="3"/>
      <c r="AA40" s="3"/>
      <c r="AB40" s="3"/>
      <c r="AC40" s="3"/>
      <c r="AD40" s="116"/>
      <c r="AE40" s="116"/>
      <c r="AF40" s="97"/>
      <c r="AG40" s="97"/>
      <c r="AH40" s="97"/>
    </row>
    <row r="41" spans="1:34" ht="15.75">
      <c r="A41" s="3"/>
      <c r="B41" s="3"/>
      <c r="C41" s="3"/>
      <c r="D41" s="3"/>
      <c r="E41" s="114" t="s">
        <v>68</v>
      </c>
      <c r="F41" s="114"/>
      <c r="G41" s="114"/>
      <c r="H41" s="114"/>
      <c r="I41" s="3"/>
      <c r="J41" s="113">
        <v>0</v>
      </c>
      <c r="K41" s="113"/>
      <c r="L41" s="113"/>
      <c r="M41" s="113"/>
      <c r="N41" s="108">
        <f t="shared" si="0"/>
        <v>0</v>
      </c>
      <c r="O41" s="108"/>
      <c r="P41" s="108"/>
      <c r="Q41" s="25"/>
      <c r="R41" s="25"/>
      <c r="S41" s="26"/>
      <c r="T41" s="117" t="s">
        <v>70</v>
      </c>
      <c r="U41" s="117"/>
      <c r="V41" s="117"/>
      <c r="W41" s="117"/>
      <c r="X41" s="117"/>
      <c r="Y41" s="117"/>
      <c r="Z41" s="117"/>
      <c r="AA41" s="27"/>
      <c r="AB41" s="27"/>
      <c r="AC41" s="27"/>
      <c r="AD41" s="27"/>
      <c r="AE41" s="27"/>
      <c r="AF41" s="118">
        <f>SUM(AF35,AF39)</f>
        <v>9746.482369999652</v>
      </c>
      <c r="AG41" s="119"/>
      <c r="AH41" s="119"/>
    </row>
    <row r="42" spans="1:34" ht="15.75">
      <c r="A42" s="3"/>
      <c r="B42" s="3"/>
      <c r="C42" s="3"/>
      <c r="D42" s="3"/>
      <c r="E42" s="114" t="s">
        <v>69</v>
      </c>
      <c r="F42" s="114"/>
      <c r="G42" s="114"/>
      <c r="H42" s="114"/>
      <c r="I42" s="3"/>
      <c r="J42" s="113">
        <v>0</v>
      </c>
      <c r="K42" s="113"/>
      <c r="L42" s="113"/>
      <c r="M42" s="113"/>
      <c r="N42" s="108">
        <f t="shared" si="0"/>
        <v>0</v>
      </c>
      <c r="O42" s="108"/>
      <c r="P42" s="108"/>
      <c r="Q42" s="25"/>
      <c r="R42" s="25"/>
      <c r="S42" s="28"/>
      <c r="T42" s="120" t="s">
        <v>72</v>
      </c>
      <c r="U42" s="120"/>
      <c r="V42" s="120"/>
      <c r="W42" s="120"/>
      <c r="X42" s="120"/>
      <c r="Y42" s="120"/>
      <c r="Z42" s="120"/>
      <c r="AA42" s="29"/>
      <c r="AB42" s="29"/>
      <c r="AC42" s="29"/>
      <c r="AD42" s="29"/>
      <c r="AE42" s="29"/>
      <c r="AF42" s="121">
        <f>(AF41*10)</f>
        <v>97464.82369999652</v>
      </c>
      <c r="AG42" s="121"/>
      <c r="AH42" s="121"/>
    </row>
    <row r="43" spans="1:16" ht="15">
      <c r="A43" s="3"/>
      <c r="B43" s="3"/>
      <c r="C43" s="3"/>
      <c r="D43" s="3"/>
      <c r="E43" s="114" t="s">
        <v>71</v>
      </c>
      <c r="F43" s="114"/>
      <c r="G43" s="114"/>
      <c r="H43" s="114"/>
      <c r="I43" s="3"/>
      <c r="J43" s="113">
        <v>0</v>
      </c>
      <c r="K43" s="113"/>
      <c r="L43" s="113"/>
      <c r="M43" s="113"/>
      <c r="N43" s="108">
        <f t="shared" si="0"/>
        <v>0</v>
      </c>
      <c r="O43" s="108"/>
      <c r="P43" s="108"/>
    </row>
    <row r="44" spans="1:34" ht="15">
      <c r="A44" s="3"/>
      <c r="B44" s="3"/>
      <c r="C44" s="3"/>
      <c r="D44" s="3"/>
      <c r="E44" s="114" t="s">
        <v>73</v>
      </c>
      <c r="F44" s="114"/>
      <c r="G44" s="114"/>
      <c r="H44" s="114"/>
      <c r="I44" s="3"/>
      <c r="J44" s="113">
        <v>0.08</v>
      </c>
      <c r="K44" s="113"/>
      <c r="L44" s="113"/>
      <c r="M44" s="113"/>
      <c r="N44" s="108">
        <f t="shared" si="0"/>
        <v>187.6</v>
      </c>
      <c r="O44" s="108"/>
      <c r="P44" s="108"/>
      <c r="Q44" s="30"/>
      <c r="R44" s="30"/>
      <c r="S44" s="111" t="s">
        <v>75</v>
      </c>
      <c r="T44" s="111"/>
      <c r="U44" s="111"/>
      <c r="V44" s="111"/>
      <c r="W44" s="111"/>
      <c r="X44" s="111"/>
      <c r="Y44" s="30"/>
      <c r="Z44" s="30"/>
      <c r="AA44" s="30"/>
      <c r="AB44" s="30"/>
      <c r="AC44" s="30"/>
      <c r="AD44" s="30"/>
      <c r="AE44" s="30"/>
      <c r="AF44" s="115">
        <f>AF41/AF28</f>
        <v>2.461232921717084</v>
      </c>
      <c r="AG44" s="115"/>
      <c r="AH44" s="115"/>
    </row>
    <row r="45" spans="1:16" ht="15">
      <c r="A45" s="3"/>
      <c r="B45" s="3"/>
      <c r="C45" s="3"/>
      <c r="D45" s="3"/>
      <c r="E45" s="114" t="s">
        <v>74</v>
      </c>
      <c r="F45" s="114"/>
      <c r="G45" s="114"/>
      <c r="H45" s="114"/>
      <c r="I45" s="3"/>
      <c r="J45" s="113">
        <v>0</v>
      </c>
      <c r="K45" s="113"/>
      <c r="L45" s="113"/>
      <c r="M45" s="113"/>
      <c r="N45" s="108">
        <f t="shared" si="0"/>
        <v>0</v>
      </c>
      <c r="O45" s="108"/>
      <c r="P45" s="108"/>
    </row>
    <row r="46" spans="1:16" ht="15">
      <c r="A46" s="3"/>
      <c r="B46" s="3"/>
      <c r="C46" s="3"/>
      <c r="D46" s="3"/>
      <c r="E46" s="114" t="s">
        <v>76</v>
      </c>
      <c r="F46" s="114"/>
      <c r="G46" s="114"/>
      <c r="H46" s="114"/>
      <c r="I46" s="3"/>
      <c r="J46" s="113">
        <v>0</v>
      </c>
      <c r="K46" s="113"/>
      <c r="L46" s="113"/>
      <c r="M46" s="113"/>
      <c r="N46" s="108">
        <f t="shared" si="0"/>
        <v>0</v>
      </c>
      <c r="O46" s="108"/>
      <c r="P46" s="108"/>
    </row>
    <row r="47" spans="1:16" ht="15">
      <c r="A47" s="3"/>
      <c r="B47" s="3"/>
      <c r="C47" s="3"/>
      <c r="D47" s="3"/>
      <c r="E47" s="112" t="s">
        <v>77</v>
      </c>
      <c r="F47" s="112"/>
      <c r="G47" s="112"/>
      <c r="H47" s="112"/>
      <c r="I47" s="3"/>
      <c r="J47" s="101">
        <f>SUM(J39:M46)</f>
        <v>0.08</v>
      </c>
      <c r="K47" s="101"/>
      <c r="L47" s="101"/>
      <c r="M47" s="101"/>
      <c r="N47" s="97">
        <f>SUM(N39:P46)</f>
        <v>187.6</v>
      </c>
      <c r="O47" s="97"/>
      <c r="P47" s="97"/>
    </row>
    <row r="48" spans="1:16" ht="15" customHeight="1">
      <c r="A48" s="3"/>
      <c r="B48" s="3"/>
      <c r="C48" s="3"/>
      <c r="D48" s="3"/>
      <c r="E48" s="31"/>
      <c r="F48" s="3"/>
      <c r="G48" s="3"/>
      <c r="H48" s="3"/>
      <c r="I48" s="3"/>
      <c r="J48" s="3"/>
      <c r="K48" s="32"/>
      <c r="L48" s="33"/>
      <c r="M48" s="33"/>
      <c r="N48" s="108"/>
      <c r="O48" s="108"/>
      <c r="P48" s="108"/>
    </row>
    <row r="49" spans="1:16" ht="15">
      <c r="A49" s="3"/>
      <c r="B49" s="3"/>
      <c r="C49" s="3"/>
      <c r="D49" s="10" t="s">
        <v>78</v>
      </c>
      <c r="E49" s="20"/>
      <c r="F49" s="3"/>
      <c r="G49" s="3"/>
      <c r="H49" s="3"/>
      <c r="I49" s="3"/>
      <c r="J49" s="3"/>
      <c r="K49" s="34"/>
      <c r="L49" s="22"/>
      <c r="M49" s="22"/>
      <c r="N49" s="108"/>
      <c r="O49" s="108"/>
      <c r="P49" s="108"/>
    </row>
    <row r="50" spans="1:16" ht="15">
      <c r="A50" s="3"/>
      <c r="B50" s="3"/>
      <c r="C50" s="3"/>
      <c r="D50" s="3"/>
      <c r="E50" s="98" t="s">
        <v>79</v>
      </c>
      <c r="F50" s="98"/>
      <c r="G50" s="98"/>
      <c r="H50" s="98"/>
      <c r="I50" s="3"/>
      <c r="J50" s="104">
        <v>0.11111111111111109</v>
      </c>
      <c r="K50" s="104"/>
      <c r="L50" s="104"/>
      <c r="M50" s="104"/>
      <c r="N50" s="108">
        <f aca="true" t="shared" si="1" ref="N50:N57">(N$36*J50)</f>
        <v>260.5555555555555</v>
      </c>
      <c r="O50" s="108"/>
      <c r="P50" s="108"/>
    </row>
    <row r="51" spans="1:16" ht="15">
      <c r="A51" s="3"/>
      <c r="B51" s="3"/>
      <c r="C51" s="3"/>
      <c r="D51" s="3"/>
      <c r="E51" s="98" t="s">
        <v>139</v>
      </c>
      <c r="F51" s="98"/>
      <c r="G51" s="98"/>
      <c r="H51" s="98"/>
      <c r="I51" s="3"/>
      <c r="J51" s="106">
        <v>0.0194</v>
      </c>
      <c r="K51" s="107"/>
      <c r="L51" s="107"/>
      <c r="M51" s="107"/>
      <c r="N51" s="108">
        <f t="shared" si="1"/>
        <v>45.493</v>
      </c>
      <c r="O51" s="108"/>
      <c r="P51" s="108"/>
    </row>
    <row r="52" spans="1:16" ht="15">
      <c r="A52" s="3"/>
      <c r="B52" s="3"/>
      <c r="C52" s="3"/>
      <c r="D52" s="3"/>
      <c r="E52" s="98" t="s">
        <v>80</v>
      </c>
      <c r="F52" s="98"/>
      <c r="G52" s="98"/>
      <c r="H52" s="98"/>
      <c r="I52" s="3"/>
      <c r="J52" s="106">
        <v>0.0139</v>
      </c>
      <c r="K52" s="107"/>
      <c r="L52" s="107"/>
      <c r="M52" s="107"/>
      <c r="N52" s="108">
        <f t="shared" si="1"/>
        <v>32.5955</v>
      </c>
      <c r="O52" s="108"/>
      <c r="P52" s="108"/>
    </row>
    <row r="53" spans="1:16" ht="15">
      <c r="A53" s="3"/>
      <c r="B53" s="3"/>
      <c r="C53" s="3"/>
      <c r="D53" s="3"/>
      <c r="E53" s="98" t="s">
        <v>81</v>
      </c>
      <c r="F53" s="98"/>
      <c r="G53" s="98"/>
      <c r="H53" s="98"/>
      <c r="I53" s="3"/>
      <c r="J53" s="106">
        <v>0.0033</v>
      </c>
      <c r="K53" s="107"/>
      <c r="L53" s="107"/>
      <c r="M53" s="107"/>
      <c r="N53" s="108">
        <f t="shared" si="1"/>
        <v>7.7385</v>
      </c>
      <c r="O53" s="108"/>
      <c r="P53" s="108"/>
    </row>
    <row r="54" spans="1:16" ht="15">
      <c r="A54" s="3"/>
      <c r="B54" s="3"/>
      <c r="C54" s="3"/>
      <c r="D54" s="3"/>
      <c r="E54" s="98" t="s">
        <v>82</v>
      </c>
      <c r="F54" s="98"/>
      <c r="G54" s="98"/>
      <c r="H54" s="98"/>
      <c r="I54" s="3"/>
      <c r="J54" s="106">
        <v>0.0027</v>
      </c>
      <c r="K54" s="107"/>
      <c r="L54" s="107"/>
      <c r="M54" s="107"/>
      <c r="N54" s="108">
        <f t="shared" si="1"/>
        <v>6.3315</v>
      </c>
      <c r="O54" s="108"/>
      <c r="P54" s="108"/>
    </row>
    <row r="55" spans="1:16" ht="15">
      <c r="A55" s="3"/>
      <c r="B55" s="3"/>
      <c r="C55" s="3"/>
      <c r="D55" s="3"/>
      <c r="E55" s="109" t="s">
        <v>83</v>
      </c>
      <c r="F55" s="109"/>
      <c r="G55" s="109"/>
      <c r="H55" s="109"/>
      <c r="I55" s="3"/>
      <c r="J55" s="110">
        <v>0.0007</v>
      </c>
      <c r="K55" s="110"/>
      <c r="L55" s="110"/>
      <c r="M55" s="110"/>
      <c r="N55" s="108">
        <f t="shared" si="1"/>
        <v>1.6415</v>
      </c>
      <c r="O55" s="108"/>
      <c r="P55" s="108"/>
    </row>
    <row r="56" spans="1:16" ht="15">
      <c r="A56" s="3"/>
      <c r="B56" s="3"/>
      <c r="C56" s="3"/>
      <c r="D56" s="3"/>
      <c r="E56" s="98" t="s">
        <v>84</v>
      </c>
      <c r="F56" s="98"/>
      <c r="G56" s="98"/>
      <c r="H56" s="98"/>
      <c r="I56" s="3"/>
      <c r="J56" s="106">
        <v>0.0002</v>
      </c>
      <c r="K56" s="107"/>
      <c r="L56" s="107"/>
      <c r="M56" s="107"/>
      <c r="N56" s="108">
        <f t="shared" si="1"/>
        <v>0.46900000000000003</v>
      </c>
      <c r="O56" s="108"/>
      <c r="P56" s="108"/>
    </row>
    <row r="57" spans="1:16" ht="15">
      <c r="A57" s="3"/>
      <c r="B57" s="3"/>
      <c r="C57" s="3"/>
      <c r="D57" s="3"/>
      <c r="E57" s="98" t="s">
        <v>85</v>
      </c>
      <c r="F57" s="98"/>
      <c r="G57" s="98"/>
      <c r="H57" s="98"/>
      <c r="I57" s="3"/>
      <c r="J57" s="104">
        <v>0.0833333333333333</v>
      </c>
      <c r="K57" s="104"/>
      <c r="L57" s="104"/>
      <c r="M57" s="104"/>
      <c r="N57" s="108">
        <f t="shared" si="1"/>
        <v>195.4166666666666</v>
      </c>
      <c r="O57" s="108"/>
      <c r="P57" s="108"/>
    </row>
    <row r="58" spans="1:16" ht="15">
      <c r="A58" s="3"/>
      <c r="B58" s="3"/>
      <c r="C58" s="3"/>
      <c r="D58" s="3"/>
      <c r="E58" s="31" t="s">
        <v>86</v>
      </c>
      <c r="F58" s="3"/>
      <c r="G58" s="3"/>
      <c r="H58" s="3"/>
      <c r="I58" s="3"/>
      <c r="J58" s="3"/>
      <c r="K58" s="3"/>
      <c r="L58" s="101">
        <f>SUM(J50:M57)</f>
        <v>0.23464444444444438</v>
      </c>
      <c r="M58" s="101"/>
      <c r="N58" s="97">
        <f>SUM(N50:P57)</f>
        <v>550.2412222222221</v>
      </c>
      <c r="O58" s="97"/>
      <c r="P58" s="97"/>
    </row>
    <row r="59" spans="1:16" ht="15">
      <c r="A59" s="3"/>
      <c r="B59" s="3"/>
      <c r="C59" s="3"/>
      <c r="D59" s="3"/>
      <c r="E59" s="31"/>
      <c r="F59" s="3"/>
      <c r="G59" s="3"/>
      <c r="H59" s="3"/>
      <c r="I59" s="3"/>
      <c r="J59" s="3"/>
      <c r="K59" s="3"/>
      <c r="L59" s="33"/>
      <c r="M59" s="33"/>
      <c r="N59" s="35"/>
      <c r="O59" s="35"/>
      <c r="P59" s="35"/>
    </row>
    <row r="60" spans="1:16" ht="15">
      <c r="A60" s="3"/>
      <c r="B60" s="3"/>
      <c r="C60" s="3"/>
      <c r="D60" s="10" t="s">
        <v>87</v>
      </c>
      <c r="E60" s="20"/>
      <c r="F60" s="3"/>
      <c r="G60" s="3"/>
      <c r="H60" s="3"/>
      <c r="I60" s="3"/>
      <c r="J60" s="3"/>
      <c r="K60" s="34"/>
      <c r="L60" s="22"/>
      <c r="M60" s="22"/>
      <c r="N60" s="3"/>
      <c r="O60" s="3"/>
      <c r="P60" s="3"/>
    </row>
    <row r="61" spans="1:16" ht="15">
      <c r="A61" s="3"/>
      <c r="B61" s="3"/>
      <c r="C61" s="3"/>
      <c r="D61" s="10"/>
      <c r="E61" s="98" t="s">
        <v>88</v>
      </c>
      <c r="F61" s="98"/>
      <c r="G61" s="98"/>
      <c r="H61" s="98"/>
      <c r="I61" s="3"/>
      <c r="J61" s="3"/>
      <c r="K61" s="34"/>
      <c r="L61" s="22"/>
      <c r="M61" s="22">
        <v>0.0042</v>
      </c>
      <c r="N61" s="99">
        <f>(N$36*M61)</f>
        <v>9.849</v>
      </c>
      <c r="O61" s="99"/>
      <c r="P61" s="100"/>
    </row>
    <row r="62" spans="1:16" ht="15">
      <c r="A62" s="3"/>
      <c r="B62" s="3"/>
      <c r="C62" s="3"/>
      <c r="D62" s="10"/>
      <c r="E62" s="98" t="s">
        <v>89</v>
      </c>
      <c r="F62" s="98"/>
      <c r="G62" s="98"/>
      <c r="H62" s="98"/>
      <c r="I62" s="3"/>
      <c r="J62" s="3"/>
      <c r="K62" s="34"/>
      <c r="L62" s="22"/>
      <c r="M62" s="22">
        <v>0.0016</v>
      </c>
      <c r="N62" s="99">
        <f>(N$36*M62)</f>
        <v>3.7520000000000002</v>
      </c>
      <c r="O62" s="99"/>
      <c r="P62" s="100"/>
    </row>
    <row r="63" spans="1:16" ht="15">
      <c r="A63" s="3"/>
      <c r="B63" s="3"/>
      <c r="C63" s="3"/>
      <c r="D63" s="10"/>
      <c r="E63" s="98" t="s">
        <v>90</v>
      </c>
      <c r="F63" s="98"/>
      <c r="G63" s="98"/>
      <c r="H63" s="98"/>
      <c r="I63" s="3"/>
      <c r="J63" s="3"/>
      <c r="K63" s="34"/>
      <c r="L63" s="22"/>
      <c r="M63" s="22">
        <v>0.0003</v>
      </c>
      <c r="N63" s="99">
        <f>(N$36*M63)</f>
        <v>0.7034999999999999</v>
      </c>
      <c r="O63" s="99"/>
      <c r="P63" s="100"/>
    </row>
    <row r="64" spans="1:16" ht="15">
      <c r="A64" s="3"/>
      <c r="B64" s="3"/>
      <c r="C64" s="3"/>
      <c r="D64" s="10"/>
      <c r="E64" s="98" t="s">
        <v>140</v>
      </c>
      <c r="F64" s="98"/>
      <c r="G64" s="98"/>
      <c r="H64" s="98"/>
      <c r="I64" s="3"/>
      <c r="J64" s="3"/>
      <c r="K64" s="34"/>
      <c r="L64" s="22"/>
      <c r="M64" s="22">
        <v>0.032</v>
      </c>
      <c r="N64" s="99">
        <f>(N$36*M64)</f>
        <v>75.04</v>
      </c>
      <c r="O64" s="99"/>
      <c r="P64" s="100"/>
    </row>
    <row r="65" spans="1:16" ht="15">
      <c r="A65" s="3"/>
      <c r="B65" s="3"/>
      <c r="C65" s="3"/>
      <c r="D65" s="10"/>
      <c r="E65" s="98" t="s">
        <v>141</v>
      </c>
      <c r="F65" s="98"/>
      <c r="G65" s="98"/>
      <c r="H65" s="98"/>
      <c r="I65" s="3"/>
      <c r="J65" s="3"/>
      <c r="K65" s="34"/>
      <c r="L65" s="22"/>
      <c r="M65" s="22">
        <v>0.0004</v>
      </c>
      <c r="N65" s="99">
        <f>(N$36*M65)</f>
        <v>0.9380000000000001</v>
      </c>
      <c r="O65" s="99"/>
      <c r="P65" s="100"/>
    </row>
    <row r="66" spans="1:16" ht="15">
      <c r="A66" s="3"/>
      <c r="B66" s="3"/>
      <c r="C66" s="3"/>
      <c r="D66" s="10"/>
      <c r="E66" s="98" t="s">
        <v>91</v>
      </c>
      <c r="F66" s="98"/>
      <c r="G66" s="98"/>
      <c r="H66" s="98"/>
      <c r="I66" s="3"/>
      <c r="J66" s="3"/>
      <c r="K66" s="34"/>
      <c r="L66" s="22"/>
      <c r="M66" s="22">
        <v>0.0002</v>
      </c>
      <c r="N66" s="99">
        <f>(N$36*M66)</f>
        <v>0.46900000000000003</v>
      </c>
      <c r="O66" s="99"/>
      <c r="P66" s="100"/>
    </row>
    <row r="67" spans="1:16" ht="15">
      <c r="A67" s="3"/>
      <c r="B67" s="3"/>
      <c r="C67" s="3"/>
      <c r="D67" s="3"/>
      <c r="E67" s="31" t="s">
        <v>92</v>
      </c>
      <c r="F67" s="3"/>
      <c r="G67" s="3"/>
      <c r="H67" s="3"/>
      <c r="I67" s="3"/>
      <c r="J67" s="3"/>
      <c r="K67" s="3"/>
      <c r="L67" s="101">
        <f>SUM(M61:M66)</f>
        <v>0.0387</v>
      </c>
      <c r="M67" s="101"/>
      <c r="N67" s="102">
        <f>SUM(N61:P66)</f>
        <v>90.75150000000001</v>
      </c>
      <c r="O67" s="102"/>
      <c r="P67" s="103"/>
    </row>
    <row r="68" spans="1:16" ht="15">
      <c r="A68" s="3"/>
      <c r="B68" s="3"/>
      <c r="C68" s="3"/>
      <c r="D68" s="3"/>
      <c r="E68" s="31"/>
      <c r="F68" s="3"/>
      <c r="G68" s="3"/>
      <c r="H68" s="3"/>
      <c r="I68" s="3"/>
      <c r="J68" s="3"/>
      <c r="K68" s="3"/>
      <c r="L68" s="104"/>
      <c r="M68" s="104"/>
      <c r="N68" s="3"/>
      <c r="O68" s="3"/>
      <c r="P68" s="3"/>
    </row>
    <row r="69" spans="1:16" ht="15">
      <c r="A69" s="3"/>
      <c r="B69" s="3"/>
      <c r="C69" s="3"/>
      <c r="D69" s="3"/>
      <c r="E69" s="31" t="s">
        <v>93</v>
      </c>
      <c r="F69" s="3"/>
      <c r="G69" s="3"/>
      <c r="H69" s="3"/>
      <c r="I69" s="3"/>
      <c r="J69" s="3"/>
      <c r="K69" s="3"/>
      <c r="L69" s="101">
        <f>SUM(J47,L58,L67)</f>
        <v>0.3533444444444444</v>
      </c>
      <c r="M69" s="101"/>
      <c r="N69" s="105">
        <f>SUM(N47,N58,N67)</f>
        <v>828.592722222222</v>
      </c>
      <c r="O69" s="105"/>
      <c r="P69" s="105"/>
    </row>
    <row r="70" spans="1:16" ht="15.75">
      <c r="A70" s="3"/>
      <c r="B70" s="5" t="s">
        <v>94</v>
      </c>
      <c r="C70" s="3"/>
      <c r="D70" s="3"/>
      <c r="E70" s="3"/>
      <c r="F70" s="3"/>
      <c r="G70" s="3"/>
      <c r="H70" s="3"/>
      <c r="I70" s="3"/>
      <c r="J70" s="3"/>
      <c r="K70" s="34"/>
      <c r="L70" s="34"/>
      <c r="M70" s="34"/>
      <c r="N70" s="97"/>
      <c r="O70" s="97"/>
      <c r="P70" s="97"/>
    </row>
    <row r="71" spans="1:16" ht="15">
      <c r="A71" s="3"/>
      <c r="B71" s="3"/>
      <c r="C71" s="91" t="s">
        <v>147</v>
      </c>
      <c r="D71" s="91"/>
      <c r="E71" s="91"/>
      <c r="F71" s="91"/>
      <c r="G71" s="91"/>
      <c r="H71" s="91"/>
      <c r="I71" s="36"/>
      <c r="J71" s="36"/>
      <c r="K71" s="37"/>
      <c r="L71" s="37"/>
      <c r="M71" s="37"/>
      <c r="N71" s="92">
        <f>(N23*0.01)/12</f>
        <v>95.53610833333335</v>
      </c>
      <c r="O71" s="92"/>
      <c r="P71" s="92"/>
    </row>
    <row r="72" spans="1:16" ht="15">
      <c r="A72" s="3"/>
      <c r="B72" s="3"/>
      <c r="C72" s="91" t="s">
        <v>95</v>
      </c>
      <c r="D72" s="91"/>
      <c r="E72" s="91"/>
      <c r="F72" s="91"/>
      <c r="G72" s="91"/>
      <c r="H72" s="91"/>
      <c r="I72" s="36"/>
      <c r="J72" s="36"/>
      <c r="K72" s="38"/>
      <c r="L72" s="38"/>
      <c r="M72" s="38"/>
      <c r="N72" s="92">
        <v>33.04</v>
      </c>
      <c r="O72" s="92"/>
      <c r="P72" s="92"/>
    </row>
    <row r="73" spans="1:16" ht="15">
      <c r="A73" s="3"/>
      <c r="B73" s="3"/>
      <c r="C73" s="91" t="s">
        <v>96</v>
      </c>
      <c r="D73" s="91"/>
      <c r="E73" s="91"/>
      <c r="F73" s="91"/>
      <c r="G73" s="91"/>
      <c r="H73" s="91"/>
      <c r="I73" s="36"/>
      <c r="J73" s="36"/>
      <c r="K73" s="39"/>
      <c r="L73" s="39"/>
      <c r="M73" s="39"/>
      <c r="N73" s="92">
        <v>6.47</v>
      </c>
      <c r="O73" s="92"/>
      <c r="P73" s="92"/>
    </row>
    <row r="74" spans="1:16" ht="15">
      <c r="A74" s="3"/>
      <c r="B74" s="3"/>
      <c r="C74" s="91" t="s">
        <v>97</v>
      </c>
      <c r="D74" s="91"/>
      <c r="E74" s="91"/>
      <c r="F74" s="91"/>
      <c r="G74" s="91"/>
      <c r="H74" s="91"/>
      <c r="I74" s="36"/>
      <c r="J74" s="36"/>
      <c r="K74" s="38"/>
      <c r="L74" s="38"/>
      <c r="M74" s="38"/>
      <c r="N74" s="92">
        <v>13.61</v>
      </c>
      <c r="O74" s="92"/>
      <c r="P74" s="92"/>
    </row>
    <row r="75" spans="1:16" ht="15">
      <c r="A75" s="3"/>
      <c r="B75" s="3"/>
      <c r="C75" s="93" t="s">
        <v>98</v>
      </c>
      <c r="D75" s="93"/>
      <c r="E75" s="93"/>
      <c r="F75" s="93"/>
      <c r="G75" s="93"/>
      <c r="H75" s="93"/>
      <c r="I75" s="36"/>
      <c r="J75" s="36"/>
      <c r="K75" s="38"/>
      <c r="L75" s="38"/>
      <c r="M75" s="38"/>
      <c r="N75" s="94">
        <f>SUM(N71:P74)</f>
        <v>148.65610833333335</v>
      </c>
      <c r="O75" s="94"/>
      <c r="P75" s="94"/>
    </row>
    <row r="76" spans="1:16" ht="15">
      <c r="A76" s="3"/>
      <c r="B76" s="3"/>
      <c r="C76" s="40"/>
      <c r="D76" s="36"/>
      <c r="E76" s="36"/>
      <c r="F76" s="36"/>
      <c r="G76" s="36"/>
      <c r="H76" s="36"/>
      <c r="I76" s="36"/>
      <c r="J76" s="36"/>
      <c r="K76" s="38"/>
      <c r="L76" s="38"/>
      <c r="M76" s="38"/>
      <c r="N76" s="41"/>
      <c r="O76" s="41"/>
      <c r="P76" s="41"/>
    </row>
    <row r="77" spans="1:16" ht="15.75">
      <c r="A77" s="3"/>
      <c r="B77" s="42" t="s">
        <v>99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95">
        <f>SUM(N27,N31,N36,N69,N75)</f>
        <v>4468.682130555555</v>
      </c>
      <c r="O77" s="96"/>
      <c r="P77" s="96"/>
    </row>
    <row r="78" spans="1:16" ht="15.75" thickBo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</sheetData>
  <sheetProtection/>
  <mergeCells count="206">
    <mergeCell ref="A4:E4"/>
    <mergeCell ref="F4:I4"/>
    <mergeCell ref="U4:AE4"/>
    <mergeCell ref="AF4:AH4"/>
    <mergeCell ref="A5:E5"/>
    <mergeCell ref="F5:K5"/>
    <mergeCell ref="U5:AE5"/>
    <mergeCell ref="AF5:AH5"/>
    <mergeCell ref="A1:P1"/>
    <mergeCell ref="AF1:AH1"/>
    <mergeCell ref="D2:K2"/>
    <mergeCell ref="A3:E3"/>
    <mergeCell ref="F3:I3"/>
    <mergeCell ref="AF3:AH3"/>
    <mergeCell ref="A9:E9"/>
    <mergeCell ref="F9:I9"/>
    <mergeCell ref="AF9:AH9"/>
    <mergeCell ref="A10:E10"/>
    <mergeCell ref="F10:H10"/>
    <mergeCell ref="U10:V10"/>
    <mergeCell ref="AF10:AH10"/>
    <mergeCell ref="U6:V6"/>
    <mergeCell ref="AF6:AH6"/>
    <mergeCell ref="A7:P7"/>
    <mergeCell ref="AF7:AH7"/>
    <mergeCell ref="A8:E8"/>
    <mergeCell ref="F8:H8"/>
    <mergeCell ref="AF8:AH8"/>
    <mergeCell ref="A14:P14"/>
    <mergeCell ref="U14:AB14"/>
    <mergeCell ref="AF14:AH14"/>
    <mergeCell ref="U15:AB15"/>
    <mergeCell ref="AF15:AH15"/>
    <mergeCell ref="A16:P16"/>
    <mergeCell ref="U16:AB16"/>
    <mergeCell ref="AF16:AH16"/>
    <mergeCell ref="A11:E11"/>
    <mergeCell ref="F11:I11"/>
    <mergeCell ref="AF11:AH11"/>
    <mergeCell ref="U12:AB12"/>
    <mergeCell ref="AF12:AH12"/>
    <mergeCell ref="A13:P13"/>
    <mergeCell ref="U13:AB13"/>
    <mergeCell ref="AF13:AH13"/>
    <mergeCell ref="A15:P15"/>
    <mergeCell ref="A19:G19"/>
    <mergeCell ref="H19:K19"/>
    <mergeCell ref="AF19:AH19"/>
    <mergeCell ref="A20:G20"/>
    <mergeCell ref="H20:K20"/>
    <mergeCell ref="AF20:AH20"/>
    <mergeCell ref="A17:G17"/>
    <mergeCell ref="H17:K17"/>
    <mergeCell ref="U17:AB17"/>
    <mergeCell ref="AF17:AH17"/>
    <mergeCell ref="A18:G18"/>
    <mergeCell ref="H18:K18"/>
    <mergeCell ref="U18:V18"/>
    <mergeCell ref="AF18:AH18"/>
    <mergeCell ref="AF21:AH21"/>
    <mergeCell ref="N22:P22"/>
    <mergeCell ref="AF23:AH23"/>
    <mergeCell ref="N23:P23"/>
    <mergeCell ref="N24:P24"/>
    <mergeCell ref="AF25:AH25"/>
    <mergeCell ref="U22:AB22"/>
    <mergeCell ref="U23:V23"/>
    <mergeCell ref="AF22:AH22"/>
    <mergeCell ref="C27:E27"/>
    <mergeCell ref="F27:H27"/>
    <mergeCell ref="I27:M27"/>
    <mergeCell ref="N27:P27"/>
    <mergeCell ref="AF28:AH28"/>
    <mergeCell ref="N28:P28"/>
    <mergeCell ref="AF26:AH26"/>
    <mergeCell ref="C26:E26"/>
    <mergeCell ref="F26:H26"/>
    <mergeCell ref="I26:M26"/>
    <mergeCell ref="N26:P26"/>
    <mergeCell ref="AF27:AH27"/>
    <mergeCell ref="C31:E31"/>
    <mergeCell ref="F31:H31"/>
    <mergeCell ref="I31:M31"/>
    <mergeCell ref="N31:P31"/>
    <mergeCell ref="N32:P32"/>
    <mergeCell ref="T32:Y32"/>
    <mergeCell ref="N29:P29"/>
    <mergeCell ref="AF30:AH30"/>
    <mergeCell ref="C30:E30"/>
    <mergeCell ref="F30:H30"/>
    <mergeCell ref="I30:M30"/>
    <mergeCell ref="N30:P30"/>
    <mergeCell ref="E39:H39"/>
    <mergeCell ref="J39:M39"/>
    <mergeCell ref="N39:P39"/>
    <mergeCell ref="AF32:AH32"/>
    <mergeCell ref="F33:G33"/>
    <mergeCell ref="J33:M33"/>
    <mergeCell ref="N33:P33"/>
    <mergeCell ref="D34:E34"/>
    <mergeCell ref="F34:G34"/>
    <mergeCell ref="N34:P34"/>
    <mergeCell ref="N37:P37"/>
    <mergeCell ref="U37:W37"/>
    <mergeCell ref="AF37:AH37"/>
    <mergeCell ref="N38:P38"/>
    <mergeCell ref="U38:W38"/>
    <mergeCell ref="AF38:AH38"/>
    <mergeCell ref="D35:E35"/>
    <mergeCell ref="F35:G35"/>
    <mergeCell ref="N35:P35"/>
    <mergeCell ref="AF35:AH35"/>
    <mergeCell ref="N36:P36"/>
    <mergeCell ref="U36:W36"/>
    <mergeCell ref="AF36:AH36"/>
    <mergeCell ref="C37:M37"/>
    <mergeCell ref="AF44:AH44"/>
    <mergeCell ref="E46:H46"/>
    <mergeCell ref="J46:M46"/>
    <mergeCell ref="N46:P46"/>
    <mergeCell ref="AF39:AH39"/>
    <mergeCell ref="E40:H40"/>
    <mergeCell ref="J40:M40"/>
    <mergeCell ref="N40:P40"/>
    <mergeCell ref="AD40:AE40"/>
    <mergeCell ref="AF40:AH40"/>
    <mergeCell ref="T41:Z41"/>
    <mergeCell ref="AF41:AH41"/>
    <mergeCell ref="E43:H43"/>
    <mergeCell ref="J43:M43"/>
    <mergeCell ref="N43:P43"/>
    <mergeCell ref="E44:H44"/>
    <mergeCell ref="J44:M44"/>
    <mergeCell ref="N44:P44"/>
    <mergeCell ref="E45:H45"/>
    <mergeCell ref="J45:M45"/>
    <mergeCell ref="N45:P45"/>
    <mergeCell ref="T42:Z42"/>
    <mergeCell ref="AF42:AH42"/>
    <mergeCell ref="E41:H41"/>
    <mergeCell ref="J41:M41"/>
    <mergeCell ref="N41:P41"/>
    <mergeCell ref="E42:H42"/>
    <mergeCell ref="J42:M42"/>
    <mergeCell ref="N42:P42"/>
    <mergeCell ref="N48:P48"/>
    <mergeCell ref="N49:P49"/>
    <mergeCell ref="E50:H50"/>
    <mergeCell ref="J50:M50"/>
    <mergeCell ref="N50:P50"/>
    <mergeCell ref="E51:H51"/>
    <mergeCell ref="J51:M51"/>
    <mergeCell ref="N51:P51"/>
    <mergeCell ref="S44:X44"/>
    <mergeCell ref="E47:H47"/>
    <mergeCell ref="J47:M47"/>
    <mergeCell ref="N47:P47"/>
    <mergeCell ref="E54:H54"/>
    <mergeCell ref="J54:M54"/>
    <mergeCell ref="N54:P54"/>
    <mergeCell ref="E55:H55"/>
    <mergeCell ref="J55:M55"/>
    <mergeCell ref="N55:P55"/>
    <mergeCell ref="E52:H52"/>
    <mergeCell ref="J52:M52"/>
    <mergeCell ref="N52:P52"/>
    <mergeCell ref="E53:H53"/>
    <mergeCell ref="J53:M53"/>
    <mergeCell ref="N53:P53"/>
    <mergeCell ref="L58:M58"/>
    <mergeCell ref="N58:P58"/>
    <mergeCell ref="E61:H61"/>
    <mergeCell ref="N61:P61"/>
    <mergeCell ref="E62:H62"/>
    <mergeCell ref="N62:P62"/>
    <mergeCell ref="E56:H56"/>
    <mergeCell ref="J56:M56"/>
    <mergeCell ref="N56:P56"/>
    <mergeCell ref="E57:H57"/>
    <mergeCell ref="J57:M57"/>
    <mergeCell ref="N57:P57"/>
    <mergeCell ref="E66:H66"/>
    <mergeCell ref="N66:P66"/>
    <mergeCell ref="L67:M67"/>
    <mergeCell ref="N67:P67"/>
    <mergeCell ref="L68:M68"/>
    <mergeCell ref="L69:M69"/>
    <mergeCell ref="N69:P69"/>
    <mergeCell ref="E63:H63"/>
    <mergeCell ref="N63:P63"/>
    <mergeCell ref="E64:H64"/>
    <mergeCell ref="N64:P64"/>
    <mergeCell ref="E65:H65"/>
    <mergeCell ref="N65:P65"/>
    <mergeCell ref="C74:H74"/>
    <mergeCell ref="N74:P74"/>
    <mergeCell ref="C75:H75"/>
    <mergeCell ref="N75:P75"/>
    <mergeCell ref="N77:P77"/>
    <mergeCell ref="N70:P70"/>
    <mergeCell ref="C71:H71"/>
    <mergeCell ref="N71:P71"/>
    <mergeCell ref="C72:H72"/>
    <mergeCell ref="N72:P72"/>
    <mergeCell ref="C73:H73"/>
    <mergeCell ref="N73:P7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22">
      <selection activeCell="D33" sqref="D33"/>
    </sheetView>
  </sheetViews>
  <sheetFormatPr defaultColWidth="9.140625" defaultRowHeight="15"/>
  <cols>
    <col min="1" max="2" width="9.140625" style="86" customWidth="1"/>
    <col min="3" max="3" width="6.28125" style="86" bestFit="1" customWidth="1"/>
    <col min="4" max="4" width="4.7109375" style="86" customWidth="1"/>
    <col min="5" max="5" width="12.7109375" style="0" bestFit="1" customWidth="1"/>
    <col min="6" max="6" width="3.28125" style="0" customWidth="1"/>
    <col min="7" max="7" width="3.421875" style="0" customWidth="1"/>
    <col min="8" max="8" width="4.00390625" style="0" customWidth="1"/>
    <col min="9" max="9" width="5.57421875" style="0" customWidth="1"/>
    <col min="10" max="10" width="3.140625" style="0" customWidth="1"/>
    <col min="11" max="11" width="4.140625" style="0" customWidth="1"/>
    <col min="12" max="12" width="6.00390625" style="0" customWidth="1"/>
    <col min="13" max="13" width="4.140625" style="0" customWidth="1"/>
    <col min="14" max="14" width="6.00390625" style="0" customWidth="1"/>
    <col min="15" max="15" width="5.421875" style="0" customWidth="1"/>
    <col min="16" max="16" width="2.57421875" style="0" customWidth="1"/>
    <col min="17" max="17" width="5.8515625" style="0" customWidth="1"/>
    <col min="18" max="18" width="4.7109375" style="0" customWidth="1"/>
    <col min="19" max="19" width="5.140625" style="0" customWidth="1"/>
    <col min="20" max="20" width="5.7109375" style="0" customWidth="1"/>
    <col min="21" max="21" width="5.57421875" style="0" customWidth="1"/>
    <col min="22" max="23" width="4.8515625" style="0" customWidth="1"/>
    <col min="24" max="25" width="5.28125" style="0" customWidth="1"/>
  </cols>
  <sheetData>
    <row r="1" spans="1:26" ht="42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5">
      <c r="A2" s="46"/>
      <c r="B2" s="46"/>
      <c r="C2" s="46"/>
      <c r="D2" s="46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>
      <c r="A3" s="201" t="s">
        <v>100</v>
      </c>
      <c r="B3" s="202"/>
      <c r="C3" s="202"/>
      <c r="D3" s="205" t="s">
        <v>101</v>
      </c>
      <c r="E3" s="47" t="s">
        <v>102</v>
      </c>
      <c r="F3" s="48"/>
      <c r="G3" s="49" t="s">
        <v>103</v>
      </c>
      <c r="H3" s="50"/>
      <c r="I3" s="51"/>
      <c r="J3" s="51"/>
      <c r="K3" s="51"/>
      <c r="L3" s="51"/>
      <c r="M3" s="51"/>
      <c r="N3" s="51"/>
      <c r="O3" s="52"/>
      <c r="P3" s="1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203"/>
      <c r="B4" s="204"/>
      <c r="C4" s="204"/>
      <c r="D4" s="206"/>
      <c r="E4" s="53" t="s">
        <v>104</v>
      </c>
      <c r="F4" s="48"/>
      <c r="G4" s="54" t="s">
        <v>105</v>
      </c>
      <c r="H4" s="55"/>
      <c r="I4" s="3"/>
      <c r="J4" s="3"/>
      <c r="K4" s="3"/>
      <c r="L4" s="3"/>
      <c r="M4" s="3"/>
      <c r="N4" s="3"/>
      <c r="O4" s="56"/>
      <c r="P4" s="13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6" ht="15">
      <c r="A5" s="207" t="s">
        <v>106</v>
      </c>
      <c r="B5" s="208"/>
      <c r="C5" s="208"/>
      <c r="D5" s="57"/>
      <c r="E5" s="58" t="s">
        <v>107</v>
      </c>
      <c r="F5" s="59"/>
      <c r="G5" s="54"/>
      <c r="H5" s="60" t="s">
        <v>109</v>
      </c>
      <c r="I5" s="3"/>
      <c r="J5" s="3"/>
      <c r="K5" s="3"/>
      <c r="L5" s="3"/>
      <c r="M5" s="198">
        <v>2.72</v>
      </c>
      <c r="N5" s="198"/>
      <c r="O5" s="199"/>
      <c r="P5" s="13"/>
    </row>
    <row r="6" spans="1:16" ht="15" customHeight="1">
      <c r="A6" s="189" t="s">
        <v>108</v>
      </c>
      <c r="B6" s="174"/>
      <c r="C6" s="174"/>
      <c r="D6" s="61"/>
      <c r="E6" s="62">
        <v>114643.33</v>
      </c>
      <c r="F6" s="59"/>
      <c r="G6" s="54"/>
      <c r="H6" s="55"/>
      <c r="I6" s="3"/>
      <c r="J6" s="3"/>
      <c r="K6" s="3"/>
      <c r="L6" s="3"/>
      <c r="M6" s="3"/>
      <c r="N6" s="3"/>
      <c r="O6" s="56"/>
      <c r="P6" s="13"/>
    </row>
    <row r="7" spans="1:16" ht="15">
      <c r="A7" s="189" t="s">
        <v>110</v>
      </c>
      <c r="B7" s="174"/>
      <c r="C7" s="174"/>
      <c r="D7" s="61"/>
      <c r="E7" s="63">
        <v>400000</v>
      </c>
      <c r="F7" s="64"/>
      <c r="G7" s="54" t="s">
        <v>113</v>
      </c>
      <c r="H7" s="55"/>
      <c r="I7" s="3"/>
      <c r="J7" s="3"/>
      <c r="K7" s="3"/>
      <c r="L7" s="3"/>
      <c r="M7" s="3"/>
      <c r="N7" s="3"/>
      <c r="O7" s="56"/>
      <c r="P7" s="13"/>
    </row>
    <row r="8" spans="1:16" ht="15">
      <c r="A8" s="189" t="s">
        <v>111</v>
      </c>
      <c r="B8" s="174"/>
      <c r="C8" s="174"/>
      <c r="D8" s="61"/>
      <c r="E8" s="65">
        <v>15</v>
      </c>
      <c r="F8" s="66"/>
      <c r="G8" s="54"/>
      <c r="H8" s="60" t="s">
        <v>109</v>
      </c>
      <c r="I8" s="3"/>
      <c r="J8" s="3"/>
      <c r="K8" s="3"/>
      <c r="L8" s="3"/>
      <c r="M8" s="195">
        <v>13.08</v>
      </c>
      <c r="N8" s="196"/>
      <c r="O8" s="197"/>
      <c r="P8" s="13"/>
    </row>
    <row r="9" spans="1:16" ht="15">
      <c r="A9" s="67" t="s">
        <v>112</v>
      </c>
      <c r="B9" s="61"/>
      <c r="C9" s="61"/>
      <c r="D9" s="61"/>
      <c r="E9" s="65"/>
      <c r="F9" s="59"/>
      <c r="G9" s="54"/>
      <c r="H9" s="55"/>
      <c r="I9" s="3"/>
      <c r="J9" s="3"/>
      <c r="K9" s="3"/>
      <c r="L9" s="3"/>
      <c r="M9" s="3"/>
      <c r="N9" s="3"/>
      <c r="O9" s="56"/>
      <c r="P9" s="13"/>
    </row>
    <row r="10" spans="1:16" ht="15">
      <c r="A10" s="193" t="s">
        <v>114</v>
      </c>
      <c r="B10" s="194"/>
      <c r="C10" s="61"/>
      <c r="D10" s="61"/>
      <c r="E10" s="68" t="s">
        <v>115</v>
      </c>
      <c r="F10" s="59"/>
      <c r="G10" s="54" t="s">
        <v>53</v>
      </c>
      <c r="H10" s="3"/>
      <c r="I10" s="3"/>
      <c r="J10" s="3"/>
      <c r="K10" s="3"/>
      <c r="L10" s="3"/>
      <c r="M10" s="3"/>
      <c r="N10" s="3"/>
      <c r="O10" s="56"/>
      <c r="P10" s="13"/>
    </row>
    <row r="11" spans="1:16" ht="15">
      <c r="A11" s="193" t="s">
        <v>116</v>
      </c>
      <c r="B11" s="194"/>
      <c r="C11" s="61"/>
      <c r="D11" s="61"/>
      <c r="E11" s="65">
        <v>6</v>
      </c>
      <c r="F11" s="59"/>
      <c r="G11" s="1"/>
      <c r="H11" s="190" t="s">
        <v>57</v>
      </c>
      <c r="I11" s="190"/>
      <c r="J11" s="190"/>
      <c r="K11" s="190"/>
      <c r="L11" s="3"/>
      <c r="M11" s="191">
        <v>1557</v>
      </c>
      <c r="N11" s="191"/>
      <c r="O11" s="192"/>
      <c r="P11" s="13"/>
    </row>
    <row r="12" spans="1:16" ht="15">
      <c r="A12" s="193" t="s">
        <v>117</v>
      </c>
      <c r="B12" s="194"/>
      <c r="C12" s="61"/>
      <c r="D12" s="61"/>
      <c r="E12" s="63">
        <v>130000</v>
      </c>
      <c r="F12" s="59"/>
      <c r="G12" s="1"/>
      <c r="H12" s="190" t="s">
        <v>59</v>
      </c>
      <c r="I12" s="190"/>
      <c r="J12" s="190"/>
      <c r="K12" s="190"/>
      <c r="L12" s="3"/>
      <c r="M12" s="191">
        <v>788</v>
      </c>
      <c r="N12" s="191"/>
      <c r="O12" s="192"/>
      <c r="P12" s="13"/>
    </row>
    <row r="13" spans="1:16" ht="15">
      <c r="A13" s="193" t="s">
        <v>118</v>
      </c>
      <c r="B13" s="194"/>
      <c r="C13" s="61"/>
      <c r="D13" s="61"/>
      <c r="E13" s="62">
        <v>740.75</v>
      </c>
      <c r="F13" s="66"/>
      <c r="G13" s="1"/>
      <c r="H13" s="60"/>
      <c r="I13" s="60"/>
      <c r="J13" s="3"/>
      <c r="K13" s="3"/>
      <c r="L13" s="3"/>
      <c r="M13" s="3"/>
      <c r="N13" s="3"/>
      <c r="O13" s="56"/>
      <c r="P13" s="13"/>
    </row>
    <row r="14" spans="1:16" ht="15">
      <c r="A14" s="193" t="s">
        <v>119</v>
      </c>
      <c r="B14" s="194"/>
      <c r="C14" s="61"/>
      <c r="D14" s="61"/>
      <c r="E14" s="62">
        <v>0</v>
      </c>
      <c r="F14" s="64"/>
      <c r="G14" s="54" t="s">
        <v>94</v>
      </c>
      <c r="H14" s="3"/>
      <c r="I14" s="3"/>
      <c r="J14" s="3"/>
      <c r="K14" s="3"/>
      <c r="L14" s="3"/>
      <c r="M14" s="3"/>
      <c r="N14" s="3"/>
      <c r="O14" s="56"/>
      <c r="P14" s="13"/>
    </row>
    <row r="15" spans="1:16" ht="15">
      <c r="A15" s="193" t="s">
        <v>120</v>
      </c>
      <c r="B15" s="194"/>
      <c r="C15" s="61"/>
      <c r="D15" s="61"/>
      <c r="E15" s="62">
        <v>0</v>
      </c>
      <c r="F15" s="64"/>
      <c r="G15" s="1"/>
      <c r="H15" s="60" t="s">
        <v>123</v>
      </c>
      <c r="I15" s="60"/>
      <c r="J15" s="3"/>
      <c r="K15" s="3"/>
      <c r="L15" s="3"/>
      <c r="M15" s="191">
        <v>77.6</v>
      </c>
      <c r="N15" s="191"/>
      <c r="O15" s="192"/>
      <c r="P15" s="13"/>
    </row>
    <row r="16" spans="1:16" ht="15">
      <c r="A16" s="193" t="s">
        <v>121</v>
      </c>
      <c r="B16" s="194"/>
      <c r="C16" s="61"/>
      <c r="D16" s="61"/>
      <c r="E16" s="62">
        <v>292.33</v>
      </c>
      <c r="F16" s="64"/>
      <c r="G16" s="1"/>
      <c r="H16" s="60" t="s">
        <v>125</v>
      </c>
      <c r="I16" s="60"/>
      <c r="J16" s="3"/>
      <c r="K16" s="3"/>
      <c r="L16" s="3"/>
      <c r="M16" s="191">
        <v>163.37</v>
      </c>
      <c r="N16" s="191"/>
      <c r="O16" s="192"/>
      <c r="P16" s="13"/>
    </row>
    <row r="17" spans="1:16" ht="15">
      <c r="A17" s="193" t="s">
        <v>116</v>
      </c>
      <c r="B17" s="194"/>
      <c r="C17" s="61"/>
      <c r="D17" s="61"/>
      <c r="E17" s="62">
        <v>2</v>
      </c>
      <c r="F17" s="64"/>
      <c r="G17" s="1"/>
      <c r="H17" s="60" t="s">
        <v>127</v>
      </c>
      <c r="I17" s="60"/>
      <c r="J17" s="3"/>
      <c r="K17" s="3"/>
      <c r="L17" s="3"/>
      <c r="M17" s="191">
        <v>396.49</v>
      </c>
      <c r="N17" s="191"/>
      <c r="O17" s="192"/>
      <c r="P17" s="13"/>
    </row>
    <row r="18" spans="1:16" ht="15">
      <c r="A18" s="193" t="s">
        <v>122</v>
      </c>
      <c r="B18" s="194"/>
      <c r="C18" s="194"/>
      <c r="D18" s="61"/>
      <c r="E18" s="62">
        <f>E16*E17</f>
        <v>584.66</v>
      </c>
      <c r="F18" s="64"/>
      <c r="G18" s="1"/>
      <c r="H18" s="60" t="s">
        <v>129</v>
      </c>
      <c r="I18" s="60"/>
      <c r="J18" s="3"/>
      <c r="K18" s="3"/>
      <c r="L18" s="3"/>
      <c r="M18" s="212">
        <v>1146.43</v>
      </c>
      <c r="N18" s="212"/>
      <c r="O18" s="213"/>
      <c r="P18" s="13"/>
    </row>
    <row r="19" spans="1:16" ht="15">
      <c r="A19" s="210" t="s">
        <v>124</v>
      </c>
      <c r="B19" s="211"/>
      <c r="C19" s="61"/>
      <c r="D19" s="61"/>
      <c r="E19" s="74">
        <f>(SUM(E13,E18)*E11)/E12</f>
        <v>0.061172769230769225</v>
      </c>
      <c r="F19" s="64"/>
      <c r="G19" s="71"/>
      <c r="H19" s="72"/>
      <c r="I19" s="73"/>
      <c r="J19" s="73"/>
      <c r="K19" s="73"/>
      <c r="L19" s="73"/>
      <c r="M19" s="214"/>
      <c r="N19" s="214"/>
      <c r="O19" s="215"/>
      <c r="P19" s="13"/>
    </row>
    <row r="20" spans="1:16" ht="15">
      <c r="A20" s="183" t="s">
        <v>126</v>
      </c>
      <c r="B20" s="184"/>
      <c r="C20" s="61"/>
      <c r="D20" s="61"/>
      <c r="E20" s="65"/>
      <c r="F20" s="69"/>
      <c r="G20" s="76" t="s">
        <v>131</v>
      </c>
      <c r="H20" s="77"/>
      <c r="I20" s="77"/>
      <c r="J20" s="77"/>
      <c r="K20" s="8"/>
      <c r="L20" s="8"/>
      <c r="M20" s="180">
        <v>550</v>
      </c>
      <c r="N20" s="180"/>
      <c r="O20" s="181"/>
      <c r="P20" s="13"/>
    </row>
    <row r="21" spans="1:16" ht="25.5" customHeight="1">
      <c r="A21" s="175" t="s">
        <v>128</v>
      </c>
      <c r="B21" s="176"/>
      <c r="C21" s="61"/>
      <c r="D21" s="61"/>
      <c r="E21" s="63">
        <v>10000</v>
      </c>
      <c r="F21" s="59"/>
      <c r="G21" s="89" t="s">
        <v>132</v>
      </c>
      <c r="H21" s="90"/>
      <c r="I21" s="90"/>
      <c r="J21" s="90"/>
      <c r="K21" s="87"/>
      <c r="L21" s="87"/>
      <c r="M21" s="182">
        <v>3960</v>
      </c>
      <c r="N21" s="114"/>
      <c r="O21" s="152"/>
      <c r="P21" s="13"/>
    </row>
    <row r="22" spans="1:16" ht="15">
      <c r="A22" s="175" t="s">
        <v>130</v>
      </c>
      <c r="B22" s="176"/>
      <c r="C22" s="61"/>
      <c r="D22" s="61"/>
      <c r="E22" s="70">
        <v>8</v>
      </c>
      <c r="F22" s="66"/>
      <c r="G22" s="89" t="s">
        <v>134</v>
      </c>
      <c r="H22" s="90"/>
      <c r="I22" s="90"/>
      <c r="J22" s="90"/>
      <c r="K22" s="87"/>
      <c r="L22" s="87"/>
      <c r="M22" s="178">
        <f>(M20/M21)</f>
        <v>0.1388888888888889</v>
      </c>
      <c r="N22" s="178"/>
      <c r="O22" s="179"/>
      <c r="P22" s="13"/>
    </row>
    <row r="23" spans="1:16" ht="26.25" customHeight="1">
      <c r="A23" s="175" t="s">
        <v>124</v>
      </c>
      <c r="B23" s="176"/>
      <c r="C23" s="61"/>
      <c r="D23" s="61"/>
      <c r="E23" s="74">
        <f>(E22/E21)</f>
        <v>0.0008</v>
      </c>
      <c r="F23" s="75"/>
      <c r="G23" s="185" t="s">
        <v>146</v>
      </c>
      <c r="H23" s="186"/>
      <c r="I23" s="186"/>
      <c r="J23" s="186"/>
      <c r="K23" s="186"/>
      <c r="L23" s="186"/>
      <c r="M23" s="187">
        <v>0.1146</v>
      </c>
      <c r="N23" s="187"/>
      <c r="O23" s="188"/>
      <c r="P23" s="13"/>
    </row>
    <row r="24" spans="1:16" ht="18" customHeight="1">
      <c r="A24" s="183" t="s">
        <v>105</v>
      </c>
      <c r="B24" s="184"/>
      <c r="C24" s="61"/>
      <c r="D24" s="61"/>
      <c r="E24" s="65"/>
      <c r="F24" s="69"/>
      <c r="P24" s="13"/>
    </row>
    <row r="25" spans="1:16" ht="15">
      <c r="A25" s="175" t="s">
        <v>133</v>
      </c>
      <c r="B25" s="176"/>
      <c r="C25" s="61"/>
      <c r="D25" s="61"/>
      <c r="E25" s="70">
        <v>5</v>
      </c>
      <c r="F25" s="59"/>
      <c r="G25" s="127" t="s">
        <v>39</v>
      </c>
      <c r="H25" s="132"/>
      <c r="I25" s="132"/>
      <c r="J25" s="132"/>
      <c r="K25" s="132"/>
      <c r="P25" s="13"/>
    </row>
    <row r="26" spans="1:16" ht="15">
      <c r="A26" s="175" t="s">
        <v>135</v>
      </c>
      <c r="B26" s="176"/>
      <c r="C26" s="61"/>
      <c r="D26" s="61"/>
      <c r="E26" s="78" t="s">
        <v>109</v>
      </c>
      <c r="F26" s="75"/>
      <c r="G26" s="127" t="s">
        <v>143</v>
      </c>
      <c r="H26" s="132"/>
      <c r="I26" s="132"/>
      <c r="J26" s="132"/>
      <c r="K26" s="132"/>
      <c r="P26" s="13"/>
    </row>
    <row r="27" spans="1:16" ht="15">
      <c r="A27" s="67" t="s">
        <v>94</v>
      </c>
      <c r="B27" s="46"/>
      <c r="C27" s="46"/>
      <c r="D27" s="46"/>
      <c r="E27" s="65"/>
      <c r="F27" s="59"/>
      <c r="P27" s="13"/>
    </row>
    <row r="28" spans="1:16" ht="15" customHeight="1">
      <c r="A28" s="175" t="s">
        <v>136</v>
      </c>
      <c r="B28" s="176"/>
      <c r="C28" s="46"/>
      <c r="D28" s="46"/>
      <c r="E28" s="79">
        <v>396.49</v>
      </c>
      <c r="F28" s="59"/>
      <c r="G28" s="132" t="s">
        <v>45</v>
      </c>
      <c r="H28" s="132"/>
      <c r="I28" s="132"/>
      <c r="J28" s="132"/>
      <c r="K28" s="132"/>
      <c r="P28" s="13"/>
    </row>
    <row r="29" spans="1:16" ht="15" customHeight="1">
      <c r="A29" s="175" t="s">
        <v>123</v>
      </c>
      <c r="B29" s="176"/>
      <c r="C29" s="46"/>
      <c r="D29" s="46"/>
      <c r="E29" s="79">
        <v>77.6</v>
      </c>
      <c r="F29" s="64"/>
      <c r="G29" s="145" t="s">
        <v>144</v>
      </c>
      <c r="H29" s="145"/>
      <c r="I29" s="145"/>
      <c r="J29" s="145"/>
      <c r="K29" s="145"/>
      <c r="L29" s="145"/>
      <c r="M29" s="145"/>
      <c r="N29" s="145"/>
      <c r="P29" s="13"/>
    </row>
    <row r="30" spans="1:16" ht="15">
      <c r="A30" s="175" t="s">
        <v>125</v>
      </c>
      <c r="B30" s="176"/>
      <c r="C30" s="46"/>
      <c r="D30" s="46"/>
      <c r="E30" s="79">
        <v>163.37</v>
      </c>
      <c r="F30" s="64"/>
      <c r="P30" s="13"/>
    </row>
    <row r="31" spans="1:16" ht="15">
      <c r="A31" s="67"/>
      <c r="B31" s="80"/>
      <c r="C31" s="46"/>
      <c r="D31" s="46"/>
      <c r="E31" s="81"/>
      <c r="F31" s="64"/>
      <c r="P31" s="13"/>
    </row>
    <row r="32" spans="1:16" ht="15">
      <c r="A32" s="172"/>
      <c r="B32" s="173"/>
      <c r="C32" s="82"/>
      <c r="D32" s="83"/>
      <c r="E32" s="84"/>
      <c r="F32" s="59"/>
      <c r="P32" s="13"/>
    </row>
    <row r="33" spans="1:16" ht="25.5" customHeight="1">
      <c r="A33" s="177" t="s">
        <v>157</v>
      </c>
      <c r="B33" s="177"/>
      <c r="C33" s="57"/>
      <c r="D33" s="57"/>
      <c r="E33" s="85"/>
      <c r="F33" s="64"/>
      <c r="P33" s="13"/>
    </row>
    <row r="34" spans="1:16" ht="15">
      <c r="A34" s="174" t="s">
        <v>145</v>
      </c>
      <c r="B34" s="174"/>
      <c r="C34" s="174"/>
      <c r="D34" s="174"/>
      <c r="E34" s="174"/>
      <c r="F34" s="59"/>
      <c r="P34" s="13"/>
    </row>
    <row r="35" spans="1:16" ht="15" customHeight="1">
      <c r="A35" s="174" t="s">
        <v>149</v>
      </c>
      <c r="B35" s="174"/>
      <c r="C35" s="174"/>
      <c r="D35" s="174"/>
      <c r="E35" s="174"/>
      <c r="F35" s="174"/>
      <c r="G35" s="174"/>
      <c r="H35" s="174"/>
      <c r="I35" s="174"/>
      <c r="P35" s="13"/>
    </row>
    <row r="36" spans="1:16" ht="15">
      <c r="A36" s="174" t="s">
        <v>155</v>
      </c>
      <c r="B36" s="174"/>
      <c r="C36" s="174"/>
      <c r="D36" s="174"/>
      <c r="E36" s="174"/>
      <c r="F36" s="59"/>
      <c r="P36" s="13"/>
    </row>
    <row r="37" spans="1:16" ht="15" customHeight="1">
      <c r="A37" s="174"/>
      <c r="B37" s="174"/>
      <c r="C37" s="174"/>
      <c r="D37" s="174"/>
      <c r="E37" s="174"/>
      <c r="F37" s="59"/>
      <c r="P37" s="13"/>
    </row>
    <row r="38" spans="1:16" ht="15">
      <c r="A38" s="174" t="s">
        <v>137</v>
      </c>
      <c r="B38" s="174"/>
      <c r="C38" s="174"/>
      <c r="D38" s="174"/>
      <c r="E38" s="174"/>
      <c r="F38" s="64"/>
      <c r="P38" s="13"/>
    </row>
    <row r="39" spans="1:5" ht="15">
      <c r="A39" s="174"/>
      <c r="B39" s="174"/>
      <c r="C39" s="174"/>
      <c r="D39" s="174"/>
      <c r="E39" s="174"/>
    </row>
    <row r="40" spans="1:8" ht="15" customHeight="1">
      <c r="A40" s="171" t="s">
        <v>154</v>
      </c>
      <c r="B40" s="171"/>
      <c r="C40" s="171"/>
      <c r="D40" s="171"/>
      <c r="E40" s="171"/>
      <c r="F40" s="171"/>
      <c r="G40" s="171"/>
      <c r="H40" s="171"/>
    </row>
    <row r="41" spans="1:8" ht="15" customHeight="1">
      <c r="A41" s="171" t="s">
        <v>156</v>
      </c>
      <c r="B41" s="171"/>
      <c r="C41" s="171"/>
      <c r="D41" s="171"/>
      <c r="E41" s="171"/>
      <c r="F41" s="171"/>
      <c r="G41" s="171"/>
      <c r="H41" s="171"/>
    </row>
    <row r="42" spans="1:7" ht="15" customHeight="1">
      <c r="A42" s="209"/>
      <c r="B42" s="209"/>
      <c r="C42" s="209"/>
      <c r="D42" s="209"/>
      <c r="E42" s="209"/>
      <c r="F42" s="209"/>
      <c r="G42" s="209"/>
    </row>
    <row r="43" spans="1:7" ht="15" customHeight="1">
      <c r="A43" s="209"/>
      <c r="B43" s="209"/>
      <c r="C43" s="209"/>
      <c r="D43" s="209"/>
      <c r="E43" s="209"/>
      <c r="F43" s="209"/>
      <c r="G43" s="209"/>
    </row>
  </sheetData>
  <sheetProtection/>
  <mergeCells count="57">
    <mergeCell ref="M15:O15"/>
    <mergeCell ref="A19:B19"/>
    <mergeCell ref="M16:O16"/>
    <mergeCell ref="A15:B15"/>
    <mergeCell ref="M17:O17"/>
    <mergeCell ref="A16:B16"/>
    <mergeCell ref="A17:B17"/>
    <mergeCell ref="M18:O18"/>
    <mergeCell ref="M19:O19"/>
    <mergeCell ref="A42:G42"/>
    <mergeCell ref="A43:G43"/>
    <mergeCell ref="A13:B13"/>
    <mergeCell ref="A14:B14"/>
    <mergeCell ref="H11:K11"/>
    <mergeCell ref="A21:B21"/>
    <mergeCell ref="A25:B25"/>
    <mergeCell ref="A18:C18"/>
    <mergeCell ref="A26:B26"/>
    <mergeCell ref="A28:B28"/>
    <mergeCell ref="G25:K25"/>
    <mergeCell ref="G26:K26"/>
    <mergeCell ref="A24:B24"/>
    <mergeCell ref="A41:H41"/>
    <mergeCell ref="A38:E39"/>
    <mergeCell ref="G28:K28"/>
    <mergeCell ref="M5:O5"/>
    <mergeCell ref="A1:P1"/>
    <mergeCell ref="A3:C4"/>
    <mergeCell ref="D3:D4"/>
    <mergeCell ref="A5:C5"/>
    <mergeCell ref="A6:C6"/>
    <mergeCell ref="H12:K12"/>
    <mergeCell ref="M12:O12"/>
    <mergeCell ref="A7:C7"/>
    <mergeCell ref="A8:C8"/>
    <mergeCell ref="A10:B10"/>
    <mergeCell ref="A11:B11"/>
    <mergeCell ref="M8:O8"/>
    <mergeCell ref="A12:B12"/>
    <mergeCell ref="M11:O11"/>
    <mergeCell ref="M22:O22"/>
    <mergeCell ref="M20:O20"/>
    <mergeCell ref="M21:O21"/>
    <mergeCell ref="A20:B20"/>
    <mergeCell ref="G23:L23"/>
    <mergeCell ref="M23:O23"/>
    <mergeCell ref="A23:B23"/>
    <mergeCell ref="A22:B22"/>
    <mergeCell ref="A40:H40"/>
    <mergeCell ref="A32:B32"/>
    <mergeCell ref="G29:N29"/>
    <mergeCell ref="A34:E34"/>
    <mergeCell ref="A36:E37"/>
    <mergeCell ref="A30:B30"/>
    <mergeCell ref="A29:B29"/>
    <mergeCell ref="A35:I35"/>
    <mergeCell ref="A33:B33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7246</dc:creator>
  <cp:keywords/>
  <dc:description/>
  <cp:lastModifiedBy>7246</cp:lastModifiedBy>
  <dcterms:created xsi:type="dcterms:W3CDTF">2015-06-12T14:38:08Z</dcterms:created>
  <dcterms:modified xsi:type="dcterms:W3CDTF">2015-07-07T17:45:48Z</dcterms:modified>
  <cp:category/>
  <cp:version/>
  <cp:contentType/>
  <cp:contentStatus/>
</cp:coreProperties>
</file>